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vasic\Documents\Doprava Kraj Vysočina\2023 VŘ\7 Humpolecko\"/>
    </mc:Choice>
  </mc:AlternateContent>
  <xr:revisionPtr revIDLastSave="0" documentId="13_ncr:1_{85A1053D-5447-4337-82C9-2B2E80C827D5}" xr6:coauthVersionLast="47" xr6:coauthVersionMax="47" xr10:uidLastSave="{00000000-0000-0000-0000-000000000000}"/>
  <bookViews>
    <workbookView xWindow="28680" yWindow="-3255" windowWidth="29040" windowHeight="17520" activeTab="2" xr2:uid="{00000000-000D-0000-FFFF-FFFF00000000}"/>
  </bookViews>
  <sheets>
    <sheet name="Oběhy školní dny" sheetId="1" r:id="rId1"/>
    <sheet name="Oběhy prázdniny" sheetId="5" r:id="rId2"/>
    <sheet name="Oběhy víkendy" sheetId="3" r:id="rId3"/>
    <sheet name="Přehled" sheetId="4" r:id="rId4"/>
    <sheet name="Počty dní" sheetId="2" r:id="rId5"/>
  </sheets>
  <definedNames>
    <definedName name="_xlnm._FilterDatabase" localSheetId="1" hidden="1">'Oběhy prázdniny'!$A$1:$W$401</definedName>
    <definedName name="_xlnm._FilterDatabase" localSheetId="0" hidden="1">'Oběhy školní dny'!$A$1:$W$432</definedName>
    <definedName name="_xlnm._FilterDatabase" localSheetId="2" hidden="1">'Oběhy víkendy'!$A$1:$W$1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60" i="3" l="1"/>
  <c r="T173" i="5" l="1"/>
  <c r="R173" i="5"/>
  <c r="Q173" i="5"/>
  <c r="T172" i="5"/>
  <c r="R172" i="5"/>
  <c r="Q172" i="5"/>
  <c r="S172" i="5" s="1"/>
  <c r="P172" i="5"/>
  <c r="T171" i="5"/>
  <c r="R171" i="5"/>
  <c r="Q171" i="5"/>
  <c r="P171" i="5"/>
  <c r="T170" i="5"/>
  <c r="R170" i="5"/>
  <c r="Q170" i="5"/>
  <c r="S170" i="5" s="1"/>
  <c r="P170" i="5"/>
  <c r="T169" i="5"/>
  <c r="R169" i="5"/>
  <c r="Q169" i="5"/>
  <c r="S169" i="5" s="1"/>
  <c r="T168" i="5"/>
  <c r="R168" i="5"/>
  <c r="Q168" i="5"/>
  <c r="T167" i="5"/>
  <c r="R167" i="5"/>
  <c r="Q167" i="5"/>
  <c r="T166" i="5"/>
  <c r="R166" i="5"/>
  <c r="Q166" i="5"/>
  <c r="T165" i="5"/>
  <c r="R165" i="5"/>
  <c r="Q165" i="5"/>
  <c r="P165" i="5"/>
  <c r="T164" i="5"/>
  <c r="R164" i="5"/>
  <c r="Q164" i="5"/>
  <c r="P164" i="5"/>
  <c r="T163" i="5"/>
  <c r="R163" i="5"/>
  <c r="Q163" i="5"/>
  <c r="S163" i="5" s="1"/>
  <c r="P163" i="5"/>
  <c r="R162" i="5"/>
  <c r="Q162" i="5"/>
  <c r="S162" i="5" s="1"/>
  <c r="P162" i="5"/>
  <c r="U159" i="5"/>
  <c r="T158" i="5"/>
  <c r="R158" i="5"/>
  <c r="Q158" i="5"/>
  <c r="S158" i="5" s="1"/>
  <c r="T157" i="5"/>
  <c r="R157" i="5"/>
  <c r="Q157" i="5"/>
  <c r="P157" i="5"/>
  <c r="T156" i="5"/>
  <c r="R156" i="5"/>
  <c r="Q156" i="5"/>
  <c r="S156" i="5" s="1"/>
  <c r="P156" i="5"/>
  <c r="T155" i="5"/>
  <c r="R155" i="5"/>
  <c r="Q155" i="5"/>
  <c r="S155" i="5" s="1"/>
  <c r="P155" i="5"/>
  <c r="T154" i="5"/>
  <c r="R154" i="5"/>
  <c r="Q154" i="5"/>
  <c r="P154" i="5"/>
  <c r="T153" i="5"/>
  <c r="R153" i="5"/>
  <c r="Q153" i="5"/>
  <c r="S153" i="5" s="1"/>
  <c r="P153" i="5"/>
  <c r="T152" i="5"/>
  <c r="R152" i="5"/>
  <c r="Q152" i="5"/>
  <c r="S152" i="5" s="1"/>
  <c r="P152" i="5"/>
  <c r="T151" i="5"/>
  <c r="R151" i="5"/>
  <c r="Q151" i="5"/>
  <c r="P151" i="5"/>
  <c r="T149" i="5"/>
  <c r="R149" i="5"/>
  <c r="Q149" i="5"/>
  <c r="S149" i="5" s="1"/>
  <c r="R148" i="5"/>
  <c r="Q148" i="5"/>
  <c r="U145" i="5"/>
  <c r="T144" i="5"/>
  <c r="R144" i="5"/>
  <c r="Q144" i="5"/>
  <c r="S144" i="5" s="1"/>
  <c r="T143" i="5"/>
  <c r="R143" i="5"/>
  <c r="Q143" i="5"/>
  <c r="S143" i="5" s="1"/>
  <c r="P143" i="5"/>
  <c r="T142" i="5"/>
  <c r="R142" i="5"/>
  <c r="Q142" i="5"/>
  <c r="S142" i="5" s="1"/>
  <c r="P142" i="5"/>
  <c r="T141" i="5"/>
  <c r="R141" i="5"/>
  <c r="Q141" i="5"/>
  <c r="S141" i="5" s="1"/>
  <c r="P141" i="5"/>
  <c r="T140" i="5"/>
  <c r="R140" i="5"/>
  <c r="Q140" i="5"/>
  <c r="P140" i="5"/>
  <c r="T139" i="5"/>
  <c r="R139" i="5"/>
  <c r="Q139" i="5"/>
  <c r="P139" i="5"/>
  <c r="T137" i="5"/>
  <c r="R137" i="5"/>
  <c r="Q137" i="5"/>
  <c r="S137" i="5" s="1"/>
  <c r="P137" i="5"/>
  <c r="T136" i="5"/>
  <c r="R136" i="5"/>
  <c r="Q136" i="5"/>
  <c r="P136" i="5"/>
  <c r="T135" i="5"/>
  <c r="R135" i="5"/>
  <c r="Q135" i="5"/>
  <c r="S135" i="5" s="1"/>
  <c r="P135" i="5"/>
  <c r="R134" i="5"/>
  <c r="Q134" i="5"/>
  <c r="P134" i="5"/>
  <c r="U131" i="5"/>
  <c r="T130" i="5"/>
  <c r="R130" i="5"/>
  <c r="Q130" i="5"/>
  <c r="T129" i="5"/>
  <c r="R129" i="5"/>
  <c r="Q129" i="5"/>
  <c r="P129" i="5"/>
  <c r="T128" i="5"/>
  <c r="R128" i="5"/>
  <c r="Q128" i="5"/>
  <c r="P128" i="5"/>
  <c r="T127" i="5"/>
  <c r="R127" i="5"/>
  <c r="Q127" i="5"/>
  <c r="P127" i="5"/>
  <c r="T126" i="5"/>
  <c r="R126" i="5"/>
  <c r="Q126" i="5"/>
  <c r="S126" i="5" s="1"/>
  <c r="P126" i="5"/>
  <c r="T125" i="5"/>
  <c r="R125" i="5"/>
  <c r="Q125" i="5"/>
  <c r="P125" i="5"/>
  <c r="T124" i="5"/>
  <c r="R124" i="5"/>
  <c r="Q124" i="5"/>
  <c r="P124" i="5"/>
  <c r="T123" i="5"/>
  <c r="R123" i="5"/>
  <c r="Q123" i="5"/>
  <c r="S123" i="5" s="1"/>
  <c r="P123" i="5"/>
  <c r="T121" i="5"/>
  <c r="R121" i="5"/>
  <c r="Q121" i="5"/>
  <c r="P121" i="5"/>
  <c r="T120" i="5"/>
  <c r="R120" i="5"/>
  <c r="Q120" i="5"/>
  <c r="P120" i="5"/>
  <c r="T119" i="5"/>
  <c r="R119" i="5"/>
  <c r="Q119" i="5"/>
  <c r="S119" i="5" s="1"/>
  <c r="R118" i="5"/>
  <c r="Q118" i="5"/>
  <c r="E128" i="5"/>
  <c r="V128" i="5" s="1"/>
  <c r="W128" i="5" s="1"/>
  <c r="T122" i="5"/>
  <c r="R122" i="5"/>
  <c r="Q122" i="5"/>
  <c r="P122" i="5"/>
  <c r="T102" i="5"/>
  <c r="R102" i="5"/>
  <c r="Q102" i="5"/>
  <c r="T101" i="5"/>
  <c r="R101" i="5"/>
  <c r="Q101" i="5"/>
  <c r="S101" i="5" s="1"/>
  <c r="P101" i="5"/>
  <c r="T100" i="5"/>
  <c r="R100" i="5"/>
  <c r="Q100" i="5"/>
  <c r="S100" i="5" s="1"/>
  <c r="P100" i="5"/>
  <c r="T99" i="5"/>
  <c r="R99" i="5"/>
  <c r="Q99" i="5"/>
  <c r="P99" i="5"/>
  <c r="T98" i="5"/>
  <c r="R98" i="5"/>
  <c r="Q98" i="5"/>
  <c r="S98" i="5" s="1"/>
  <c r="P98" i="5"/>
  <c r="T97" i="5"/>
  <c r="R97" i="5"/>
  <c r="Q97" i="5"/>
  <c r="S97" i="5" s="1"/>
  <c r="P97" i="5"/>
  <c r="T96" i="5"/>
  <c r="R96" i="5"/>
  <c r="Q96" i="5"/>
  <c r="P96" i="5"/>
  <c r="T95" i="5"/>
  <c r="R95" i="5"/>
  <c r="Q95" i="5"/>
  <c r="S95" i="5" s="1"/>
  <c r="P95" i="5"/>
  <c r="T94" i="5"/>
  <c r="R94" i="5"/>
  <c r="Q94" i="5"/>
  <c r="S94" i="5" s="1"/>
  <c r="P94" i="5"/>
  <c r="R93" i="5"/>
  <c r="Q93" i="5"/>
  <c r="P93" i="5"/>
  <c r="T89" i="5"/>
  <c r="R89" i="5"/>
  <c r="Q89" i="5"/>
  <c r="S89" i="5" s="1"/>
  <c r="T88" i="5"/>
  <c r="R88" i="5"/>
  <c r="Q88" i="5"/>
  <c r="S88" i="5" s="1"/>
  <c r="P88" i="5"/>
  <c r="T87" i="5"/>
  <c r="R87" i="5"/>
  <c r="Q87" i="5"/>
  <c r="P87" i="5"/>
  <c r="T86" i="5"/>
  <c r="R86" i="5"/>
  <c r="Q86" i="5"/>
  <c r="S86" i="5" s="1"/>
  <c r="P86" i="5"/>
  <c r="T84" i="5"/>
  <c r="R84" i="5"/>
  <c r="Q84" i="5"/>
  <c r="S84" i="5" s="1"/>
  <c r="P84" i="5"/>
  <c r="T83" i="5"/>
  <c r="R83" i="5"/>
  <c r="Q83" i="5"/>
  <c r="P83" i="5"/>
  <c r="T82" i="5"/>
  <c r="R82" i="5"/>
  <c r="Q82" i="5"/>
  <c r="P82" i="5"/>
  <c r="T81" i="5"/>
  <c r="R81" i="5"/>
  <c r="Q81" i="5"/>
  <c r="S81" i="5" s="1"/>
  <c r="P81" i="5"/>
  <c r="R80" i="5"/>
  <c r="Q80" i="5"/>
  <c r="P80" i="5"/>
  <c r="T76" i="5"/>
  <c r="R76" i="5"/>
  <c r="Q76" i="5"/>
  <c r="T75" i="5"/>
  <c r="R75" i="5"/>
  <c r="Q75" i="5"/>
  <c r="S75" i="5" s="1"/>
  <c r="P75" i="5"/>
  <c r="T74" i="5"/>
  <c r="R74" i="5"/>
  <c r="Q74" i="5"/>
  <c r="P74" i="5"/>
  <c r="T73" i="5"/>
  <c r="R73" i="5"/>
  <c r="Q73" i="5"/>
  <c r="P73" i="5"/>
  <c r="T72" i="5"/>
  <c r="R72" i="5"/>
  <c r="Q72" i="5"/>
  <c r="S72" i="5" s="1"/>
  <c r="P72" i="5"/>
  <c r="T71" i="5"/>
  <c r="R71" i="5"/>
  <c r="Q71" i="5"/>
  <c r="P71" i="5"/>
  <c r="T70" i="5"/>
  <c r="R70" i="5"/>
  <c r="Q70" i="5"/>
  <c r="P70" i="5"/>
  <c r="T69" i="5"/>
  <c r="R69" i="5"/>
  <c r="Q69" i="5"/>
  <c r="S69" i="5" s="1"/>
  <c r="P69" i="5"/>
  <c r="R68" i="5"/>
  <c r="Q68" i="5"/>
  <c r="S68" i="5" s="1"/>
  <c r="P68" i="5"/>
  <c r="T63" i="5"/>
  <c r="R63" i="5"/>
  <c r="Q63" i="5"/>
  <c r="P63" i="5"/>
  <c r="T62" i="5"/>
  <c r="R62" i="5"/>
  <c r="Q62" i="5"/>
  <c r="S62" i="5" s="1"/>
  <c r="P62" i="5"/>
  <c r="T61" i="5"/>
  <c r="R61" i="5"/>
  <c r="Q61" i="5"/>
  <c r="P61" i="5"/>
  <c r="T60" i="5"/>
  <c r="R60" i="5"/>
  <c r="Q60" i="5"/>
  <c r="P60" i="5"/>
  <c r="T59" i="5"/>
  <c r="R59" i="5"/>
  <c r="Q59" i="5"/>
  <c r="S59" i="5" s="1"/>
  <c r="P59" i="5"/>
  <c r="T57" i="5"/>
  <c r="R57" i="5"/>
  <c r="Q57" i="5"/>
  <c r="S57" i="5" s="1"/>
  <c r="P57" i="5"/>
  <c r="T56" i="5"/>
  <c r="R56" i="5"/>
  <c r="Q56" i="5"/>
  <c r="P56" i="5"/>
  <c r="T64" i="5"/>
  <c r="R64" i="5"/>
  <c r="Q64" i="5"/>
  <c r="S64" i="5" s="1"/>
  <c r="R55" i="5"/>
  <c r="Q55" i="5"/>
  <c r="P55" i="5"/>
  <c r="H7" i="2"/>
  <c r="C7" i="2"/>
  <c r="H6" i="2"/>
  <c r="C6" i="2"/>
  <c r="H5" i="2"/>
  <c r="C5" i="2"/>
  <c r="N4" i="2"/>
  <c r="H4" i="2"/>
  <c r="C4" i="2"/>
  <c r="N3" i="2"/>
  <c r="H3" i="2"/>
  <c r="C3" i="2"/>
  <c r="N2" i="2"/>
  <c r="H2" i="2"/>
  <c r="C2" i="2"/>
  <c r="S124" i="5" l="1"/>
  <c r="S82" i="5"/>
  <c r="S127" i="5"/>
  <c r="S151" i="5"/>
  <c r="S154" i="5"/>
  <c r="S157" i="5"/>
  <c r="S125" i="5"/>
  <c r="S171" i="5"/>
  <c r="S128" i="5"/>
  <c r="T131" i="5"/>
  <c r="S70" i="5"/>
  <c r="S73" i="5"/>
  <c r="S96" i="5"/>
  <c r="S99" i="5"/>
  <c r="S130" i="5"/>
  <c r="S136" i="5"/>
  <c r="S140" i="5"/>
  <c r="S166" i="5"/>
  <c r="S173" i="5"/>
  <c r="S87" i="5"/>
  <c r="S122" i="5"/>
  <c r="S167" i="5"/>
  <c r="S148" i="5"/>
  <c r="S118" i="5"/>
  <c r="Q131" i="5"/>
  <c r="R131" i="5"/>
  <c r="S76" i="5"/>
  <c r="S102" i="5"/>
  <c r="S129" i="5"/>
  <c r="S164" i="5"/>
  <c r="S74" i="5"/>
  <c r="S134" i="5"/>
  <c r="S120" i="5"/>
  <c r="S121" i="5"/>
  <c r="S139" i="5"/>
  <c r="S165" i="5"/>
  <c r="S168" i="5"/>
  <c r="S56" i="5"/>
  <c r="S60" i="5"/>
  <c r="S63" i="5"/>
  <c r="S61" i="5"/>
  <c r="S93" i="5"/>
  <c r="S71" i="5"/>
  <c r="S80" i="5"/>
  <c r="S83" i="5"/>
  <c r="S55" i="5"/>
  <c r="S131" i="5" l="1"/>
  <c r="E126" i="5"/>
  <c r="V126" i="5" s="1"/>
  <c r="W126" i="5" s="1"/>
  <c r="T243" i="5"/>
  <c r="R243" i="5"/>
  <c r="Q243" i="5"/>
  <c r="T242" i="5"/>
  <c r="R242" i="5"/>
  <c r="Q242" i="5"/>
  <c r="S242" i="5" s="1"/>
  <c r="T241" i="5"/>
  <c r="R241" i="5"/>
  <c r="Q241" i="5"/>
  <c r="T240" i="5"/>
  <c r="R240" i="5"/>
  <c r="Q240" i="5"/>
  <c r="P240" i="5"/>
  <c r="R239" i="5"/>
  <c r="Q239" i="5"/>
  <c r="P239" i="5"/>
  <c r="T302" i="5"/>
  <c r="R302" i="5"/>
  <c r="Q302" i="5"/>
  <c r="P302" i="5"/>
  <c r="T301" i="5"/>
  <c r="R301" i="5"/>
  <c r="Q301" i="5"/>
  <c r="P301" i="5"/>
  <c r="T300" i="5"/>
  <c r="R300" i="5"/>
  <c r="Q300" i="5"/>
  <c r="P300" i="5"/>
  <c r="T299" i="5"/>
  <c r="R299" i="5"/>
  <c r="Q299" i="5"/>
  <c r="P299" i="5"/>
  <c r="T298" i="5"/>
  <c r="R298" i="5"/>
  <c r="Q298" i="5"/>
  <c r="P298" i="5"/>
  <c r="T297" i="5"/>
  <c r="R297" i="5"/>
  <c r="Q297" i="5"/>
  <c r="P297" i="5"/>
  <c r="T296" i="5"/>
  <c r="R296" i="5"/>
  <c r="Q296" i="5"/>
  <c r="P296" i="5"/>
  <c r="T295" i="5"/>
  <c r="R295" i="5"/>
  <c r="Q295" i="5"/>
  <c r="P295" i="5"/>
  <c r="T294" i="5"/>
  <c r="R294" i="5"/>
  <c r="Q294" i="5"/>
  <c r="P294" i="5"/>
  <c r="T293" i="5"/>
  <c r="R293" i="5"/>
  <c r="Q293" i="5"/>
  <c r="P293" i="5"/>
  <c r="T291" i="5"/>
  <c r="R291" i="5"/>
  <c r="Q291" i="5"/>
  <c r="T290" i="5"/>
  <c r="R290" i="5"/>
  <c r="Q290" i="5"/>
  <c r="S290" i="5" s="1"/>
  <c r="T289" i="5"/>
  <c r="R289" i="5"/>
  <c r="Q289" i="5"/>
  <c r="S289" i="5" s="1"/>
  <c r="P289" i="5"/>
  <c r="T288" i="5"/>
  <c r="R288" i="5"/>
  <c r="Q288" i="5"/>
  <c r="A401" i="5"/>
  <c r="A400" i="5"/>
  <c r="T51" i="5"/>
  <c r="R51" i="5"/>
  <c r="Q51" i="5"/>
  <c r="T50" i="5"/>
  <c r="R50" i="5"/>
  <c r="Q50" i="5"/>
  <c r="S50" i="5" s="1"/>
  <c r="P50" i="5"/>
  <c r="T49" i="5"/>
  <c r="R49" i="5"/>
  <c r="Q49" i="5"/>
  <c r="P49" i="5"/>
  <c r="T48" i="5"/>
  <c r="R48" i="5"/>
  <c r="Q48" i="5"/>
  <c r="P48" i="5"/>
  <c r="T47" i="5"/>
  <c r="R47" i="5"/>
  <c r="Q47" i="5"/>
  <c r="S47" i="5" s="1"/>
  <c r="P47" i="5"/>
  <c r="T46" i="5"/>
  <c r="R46" i="5"/>
  <c r="Q46" i="5"/>
  <c r="P46" i="5"/>
  <c r="T45" i="5"/>
  <c r="R45" i="5"/>
  <c r="Q45" i="5"/>
  <c r="P45" i="5"/>
  <c r="R44" i="5"/>
  <c r="Q44" i="5"/>
  <c r="S44" i="5" s="1"/>
  <c r="P44" i="5"/>
  <c r="P161" i="1"/>
  <c r="T162" i="1"/>
  <c r="R162" i="1"/>
  <c r="Q162" i="1"/>
  <c r="T161" i="1"/>
  <c r="R161" i="1"/>
  <c r="Q161" i="1"/>
  <c r="U164" i="1"/>
  <c r="H36" i="3"/>
  <c r="H35" i="3"/>
  <c r="H34" i="3"/>
  <c r="H33" i="3"/>
  <c r="H29" i="3"/>
  <c r="H28" i="3"/>
  <c r="H27" i="3"/>
  <c r="H26" i="3"/>
  <c r="H22" i="3"/>
  <c r="H21" i="3"/>
  <c r="H20" i="3"/>
  <c r="H19" i="3"/>
  <c r="H18" i="3"/>
  <c r="H17" i="3"/>
  <c r="H16" i="3"/>
  <c r="H15" i="3"/>
  <c r="H11" i="3"/>
  <c r="H10" i="3"/>
  <c r="H9" i="3"/>
  <c r="H8" i="3"/>
  <c r="H7" i="3"/>
  <c r="H6" i="3"/>
  <c r="H5" i="3"/>
  <c r="H4" i="3"/>
  <c r="T75" i="1"/>
  <c r="R75" i="1"/>
  <c r="Q75" i="1"/>
  <c r="T74" i="1"/>
  <c r="R74" i="1"/>
  <c r="Q74" i="1"/>
  <c r="P74" i="1"/>
  <c r="T73" i="1"/>
  <c r="R73" i="1"/>
  <c r="Q73" i="1"/>
  <c r="P73" i="1"/>
  <c r="T71" i="1"/>
  <c r="R71" i="1"/>
  <c r="Q71" i="1"/>
  <c r="S71" i="1" s="1"/>
  <c r="P71" i="1"/>
  <c r="T70" i="1"/>
  <c r="R70" i="1"/>
  <c r="Q70" i="1"/>
  <c r="P70" i="1"/>
  <c r="T69" i="1"/>
  <c r="R69" i="1"/>
  <c r="Q69" i="1"/>
  <c r="P69" i="1"/>
  <c r="T68" i="1"/>
  <c r="R68" i="1"/>
  <c r="Q68" i="1"/>
  <c r="S68" i="1" s="1"/>
  <c r="P68" i="1"/>
  <c r="R67" i="1"/>
  <c r="Q67" i="1"/>
  <c r="P67" i="1"/>
  <c r="T146" i="1"/>
  <c r="R146" i="1"/>
  <c r="Q146" i="1"/>
  <c r="S146" i="1" s="1"/>
  <c r="T145" i="1"/>
  <c r="R145" i="1"/>
  <c r="Q145" i="1"/>
  <c r="T144" i="1"/>
  <c r="R144" i="1"/>
  <c r="Q144" i="1"/>
  <c r="S144" i="1" s="1"/>
  <c r="P144" i="1"/>
  <c r="T143" i="1"/>
  <c r="R143" i="1"/>
  <c r="Q143" i="1"/>
  <c r="P143" i="1"/>
  <c r="T142" i="1"/>
  <c r="R142" i="1"/>
  <c r="Q142" i="1"/>
  <c r="P142" i="1"/>
  <c r="U396" i="5"/>
  <c r="T395" i="5"/>
  <c r="R395" i="5"/>
  <c r="Q395" i="5"/>
  <c r="H395" i="5"/>
  <c r="E395" i="5"/>
  <c r="T394" i="5"/>
  <c r="R394" i="5"/>
  <c r="Q394" i="5"/>
  <c r="P394" i="5"/>
  <c r="H394" i="5"/>
  <c r="E394" i="5"/>
  <c r="T393" i="5"/>
  <c r="R393" i="5"/>
  <c r="Q393" i="5"/>
  <c r="P393" i="5"/>
  <c r="H393" i="5"/>
  <c r="E393" i="5"/>
  <c r="T392" i="5"/>
  <c r="R392" i="5"/>
  <c r="Q392" i="5"/>
  <c r="P392" i="5"/>
  <c r="H392" i="5"/>
  <c r="E392" i="5"/>
  <c r="T391" i="5"/>
  <c r="R391" i="5"/>
  <c r="Q391" i="5"/>
  <c r="P391" i="5"/>
  <c r="H391" i="5"/>
  <c r="E391" i="5"/>
  <c r="T390" i="5"/>
  <c r="R390" i="5"/>
  <c r="Q390" i="5"/>
  <c r="P390" i="5"/>
  <c r="H390" i="5"/>
  <c r="E390" i="5"/>
  <c r="T389" i="5"/>
  <c r="R389" i="5"/>
  <c r="Q389" i="5"/>
  <c r="P389" i="5"/>
  <c r="H389" i="5"/>
  <c r="E389" i="5"/>
  <c r="T388" i="5"/>
  <c r="R388" i="5"/>
  <c r="Q388" i="5"/>
  <c r="P388" i="5"/>
  <c r="H388" i="5"/>
  <c r="E388" i="5"/>
  <c r="T387" i="5"/>
  <c r="R387" i="5"/>
  <c r="Q387" i="5"/>
  <c r="P387" i="5"/>
  <c r="H387" i="5"/>
  <c r="E387" i="5"/>
  <c r="T386" i="5"/>
  <c r="R386" i="5"/>
  <c r="Q386" i="5"/>
  <c r="P386" i="5"/>
  <c r="H386" i="5"/>
  <c r="E386" i="5"/>
  <c r="T385" i="5"/>
  <c r="R385" i="5"/>
  <c r="Q385" i="5"/>
  <c r="P385" i="5"/>
  <c r="H385" i="5"/>
  <c r="E385" i="5"/>
  <c r="R384" i="5"/>
  <c r="Q384" i="5"/>
  <c r="P384" i="5"/>
  <c r="H384" i="5"/>
  <c r="E384" i="5"/>
  <c r="U381" i="5"/>
  <c r="T380" i="5"/>
  <c r="R380" i="5"/>
  <c r="Q380" i="5"/>
  <c r="H380" i="5"/>
  <c r="E380" i="5"/>
  <c r="T379" i="5"/>
  <c r="R379" i="5"/>
  <c r="Q379" i="5"/>
  <c r="P379" i="5"/>
  <c r="H379" i="5"/>
  <c r="E379" i="5"/>
  <c r="T378" i="5"/>
  <c r="R378" i="5"/>
  <c r="Q378" i="5"/>
  <c r="P378" i="5"/>
  <c r="H378" i="5"/>
  <c r="E378" i="5"/>
  <c r="T377" i="5"/>
  <c r="R377" i="5"/>
  <c r="Q377" i="5"/>
  <c r="P377" i="5"/>
  <c r="H377" i="5"/>
  <c r="E377" i="5"/>
  <c r="T376" i="5"/>
  <c r="R376" i="5"/>
  <c r="Q376" i="5"/>
  <c r="P376" i="5"/>
  <c r="H376" i="5"/>
  <c r="E376" i="5"/>
  <c r="T375" i="5"/>
  <c r="R375" i="5"/>
  <c r="Q375" i="5"/>
  <c r="P375" i="5"/>
  <c r="H375" i="5"/>
  <c r="E375" i="5"/>
  <c r="T374" i="5"/>
  <c r="R374" i="5"/>
  <c r="Q374" i="5"/>
  <c r="P374" i="5"/>
  <c r="H374" i="5"/>
  <c r="E374" i="5"/>
  <c r="T373" i="5"/>
  <c r="R373" i="5"/>
  <c r="Q373" i="5"/>
  <c r="P373" i="5"/>
  <c r="H373" i="5"/>
  <c r="E373" i="5"/>
  <c r="T372" i="5"/>
  <c r="R372" i="5"/>
  <c r="Q372" i="5"/>
  <c r="P372" i="5"/>
  <c r="H372" i="5"/>
  <c r="E372" i="5"/>
  <c r="T371" i="5"/>
  <c r="R371" i="5"/>
  <c r="Q371" i="5"/>
  <c r="O371" i="5"/>
  <c r="P371" i="5" s="1"/>
  <c r="M371" i="5"/>
  <c r="P370" i="5" s="1"/>
  <c r="J371" i="5"/>
  <c r="H371" i="5"/>
  <c r="C371" i="5"/>
  <c r="E371" i="5" s="1"/>
  <c r="T370" i="5"/>
  <c r="R370" i="5"/>
  <c r="Q370" i="5"/>
  <c r="H370" i="5"/>
  <c r="E370" i="5"/>
  <c r="T369" i="5"/>
  <c r="R369" i="5"/>
  <c r="Q369" i="5"/>
  <c r="P369" i="5"/>
  <c r="H369" i="5"/>
  <c r="E369" i="5"/>
  <c r="T368" i="5"/>
  <c r="R368" i="5"/>
  <c r="Q368" i="5"/>
  <c r="P368" i="5"/>
  <c r="H368" i="5"/>
  <c r="E368" i="5"/>
  <c r="T367" i="5"/>
  <c r="R367" i="5"/>
  <c r="Q367" i="5"/>
  <c r="P367" i="5"/>
  <c r="H367" i="5"/>
  <c r="E367" i="5"/>
  <c r="T366" i="5"/>
  <c r="R366" i="5"/>
  <c r="Q366" i="5"/>
  <c r="O366" i="5"/>
  <c r="P366" i="5" s="1"/>
  <c r="M366" i="5"/>
  <c r="P365" i="5" s="1"/>
  <c r="J366" i="5"/>
  <c r="H366" i="5"/>
  <c r="C366" i="5"/>
  <c r="E366" i="5" s="1"/>
  <c r="T365" i="5"/>
  <c r="R365" i="5"/>
  <c r="Q365" i="5"/>
  <c r="H365" i="5"/>
  <c r="E365" i="5"/>
  <c r="T364" i="5"/>
  <c r="R364" i="5"/>
  <c r="Q364" i="5"/>
  <c r="P364" i="5"/>
  <c r="H364" i="5"/>
  <c r="E364" i="5"/>
  <c r="T363" i="5"/>
  <c r="R363" i="5"/>
  <c r="Q363" i="5"/>
  <c r="P363" i="5"/>
  <c r="H363" i="5"/>
  <c r="E363" i="5"/>
  <c r="T362" i="5"/>
  <c r="R362" i="5"/>
  <c r="Q362" i="5"/>
  <c r="P362" i="5"/>
  <c r="H362" i="5"/>
  <c r="E362" i="5"/>
  <c r="T361" i="5"/>
  <c r="R361" i="5"/>
  <c r="Q361" i="5"/>
  <c r="P361" i="5"/>
  <c r="H361" i="5"/>
  <c r="E361" i="5"/>
  <c r="R360" i="5"/>
  <c r="Q360" i="5"/>
  <c r="P360" i="5"/>
  <c r="H360" i="5"/>
  <c r="E360" i="5"/>
  <c r="U357" i="5"/>
  <c r="T356" i="5"/>
  <c r="R356" i="5"/>
  <c r="Q356" i="5"/>
  <c r="H356" i="5"/>
  <c r="E356" i="5"/>
  <c r="T355" i="5"/>
  <c r="R355" i="5"/>
  <c r="Q355" i="5"/>
  <c r="P355" i="5"/>
  <c r="H355" i="5"/>
  <c r="E355" i="5"/>
  <c r="T354" i="5"/>
  <c r="R354" i="5"/>
  <c r="Q354" i="5"/>
  <c r="P354" i="5"/>
  <c r="H354" i="5"/>
  <c r="E354" i="5"/>
  <c r="T353" i="5"/>
  <c r="R353" i="5"/>
  <c r="Q353" i="5"/>
  <c r="P353" i="5"/>
  <c r="H353" i="5"/>
  <c r="E353" i="5"/>
  <c r="T352" i="5"/>
  <c r="R352" i="5"/>
  <c r="Q352" i="5"/>
  <c r="P352" i="5"/>
  <c r="H352" i="5"/>
  <c r="E352" i="5"/>
  <c r="T351" i="5"/>
  <c r="R351" i="5"/>
  <c r="Q351" i="5"/>
  <c r="P351" i="5"/>
  <c r="H351" i="5"/>
  <c r="E351" i="5"/>
  <c r="T350" i="5"/>
  <c r="R350" i="5"/>
  <c r="Q350" i="5"/>
  <c r="O350" i="5"/>
  <c r="P350" i="5" s="1"/>
  <c r="M350" i="5"/>
  <c r="P349" i="5" s="1"/>
  <c r="J350" i="5"/>
  <c r="H350" i="5"/>
  <c r="C350" i="5"/>
  <c r="E350" i="5" s="1"/>
  <c r="A350" i="5"/>
  <c r="T349" i="5"/>
  <c r="R349" i="5"/>
  <c r="Q349" i="5"/>
  <c r="H349" i="5"/>
  <c r="E349" i="5"/>
  <c r="T348" i="5"/>
  <c r="R348" i="5"/>
  <c r="Q348" i="5"/>
  <c r="P348" i="5"/>
  <c r="H348" i="5"/>
  <c r="E348" i="5"/>
  <c r="T347" i="5"/>
  <c r="R347" i="5"/>
  <c r="Q347" i="5"/>
  <c r="P347" i="5"/>
  <c r="H347" i="5"/>
  <c r="E347" i="5"/>
  <c r="T346" i="5"/>
  <c r="R346" i="5"/>
  <c r="Q346" i="5"/>
  <c r="P346" i="5"/>
  <c r="H346" i="5"/>
  <c r="E346" i="5"/>
  <c r="T345" i="5"/>
  <c r="R345" i="5"/>
  <c r="Q345" i="5"/>
  <c r="P345" i="5"/>
  <c r="H345" i="5"/>
  <c r="E345" i="5"/>
  <c r="T344" i="5"/>
  <c r="R344" i="5"/>
  <c r="Q344" i="5"/>
  <c r="P344" i="5"/>
  <c r="H344" i="5"/>
  <c r="E344" i="5"/>
  <c r="T343" i="5"/>
  <c r="R343" i="5"/>
  <c r="Q343" i="5"/>
  <c r="P343" i="5"/>
  <c r="H343" i="5"/>
  <c r="E343" i="5"/>
  <c r="T342" i="5"/>
  <c r="R342" i="5"/>
  <c r="Q342" i="5"/>
  <c r="P342" i="5"/>
  <c r="H342" i="5"/>
  <c r="E342" i="5"/>
  <c r="T341" i="5"/>
  <c r="R341" i="5"/>
  <c r="Q341" i="5"/>
  <c r="P341" i="5"/>
  <c r="H341" i="5"/>
  <c r="E341" i="5"/>
  <c r="T340" i="5"/>
  <c r="R340" i="5"/>
  <c r="Q340" i="5"/>
  <c r="P340" i="5"/>
  <c r="H340" i="5"/>
  <c r="E340" i="5"/>
  <c r="T339" i="5"/>
  <c r="R339" i="5"/>
  <c r="Q339" i="5"/>
  <c r="P339" i="5"/>
  <c r="H339" i="5"/>
  <c r="E339" i="5"/>
  <c r="T338" i="5"/>
  <c r="R338" i="5"/>
  <c r="Q338" i="5"/>
  <c r="P338" i="5"/>
  <c r="H338" i="5"/>
  <c r="E338" i="5"/>
  <c r="R337" i="5"/>
  <c r="Q337" i="5"/>
  <c r="P337" i="5"/>
  <c r="H337" i="5"/>
  <c r="E337" i="5"/>
  <c r="U334" i="5"/>
  <c r="T333" i="5"/>
  <c r="R333" i="5"/>
  <c r="Q333" i="5"/>
  <c r="H333" i="5"/>
  <c r="E333" i="5"/>
  <c r="T332" i="5"/>
  <c r="R332" i="5"/>
  <c r="Q332" i="5"/>
  <c r="P332" i="5"/>
  <c r="H332" i="5"/>
  <c r="E332" i="5"/>
  <c r="T331" i="5"/>
  <c r="R331" i="5"/>
  <c r="Q331" i="5"/>
  <c r="P331" i="5"/>
  <c r="H331" i="5"/>
  <c r="E331" i="5"/>
  <c r="T330" i="5"/>
  <c r="R330" i="5"/>
  <c r="Q330" i="5"/>
  <c r="P330" i="5"/>
  <c r="H330" i="5"/>
  <c r="E330" i="5"/>
  <c r="T329" i="5"/>
  <c r="R329" i="5"/>
  <c r="Q329" i="5"/>
  <c r="P329" i="5"/>
  <c r="H329" i="5"/>
  <c r="E329" i="5"/>
  <c r="R328" i="5"/>
  <c r="Q328" i="5"/>
  <c r="P328" i="5"/>
  <c r="H328" i="5"/>
  <c r="E328" i="5"/>
  <c r="U325" i="5"/>
  <c r="T324" i="5"/>
  <c r="R324" i="5"/>
  <c r="Q324" i="5"/>
  <c r="H324" i="5"/>
  <c r="E324" i="5"/>
  <c r="T323" i="5"/>
  <c r="R323" i="5"/>
  <c r="Q323" i="5"/>
  <c r="P323" i="5"/>
  <c r="H323" i="5"/>
  <c r="E323" i="5"/>
  <c r="T322" i="5"/>
  <c r="R322" i="5"/>
  <c r="Q322" i="5"/>
  <c r="P322" i="5"/>
  <c r="H322" i="5"/>
  <c r="E322" i="5"/>
  <c r="T321" i="5"/>
  <c r="R321" i="5"/>
  <c r="Q321" i="5"/>
  <c r="P321" i="5"/>
  <c r="H321" i="5"/>
  <c r="E321" i="5"/>
  <c r="T320" i="5"/>
  <c r="R320" i="5"/>
  <c r="Q320" i="5"/>
  <c r="P320" i="5"/>
  <c r="H320" i="5"/>
  <c r="E320" i="5"/>
  <c r="R319" i="5"/>
  <c r="Q319" i="5"/>
  <c r="P319" i="5"/>
  <c r="H319" i="5"/>
  <c r="E319" i="5"/>
  <c r="U316" i="5"/>
  <c r="T315" i="5"/>
  <c r="R315" i="5"/>
  <c r="Q315" i="5"/>
  <c r="H315" i="5"/>
  <c r="E315" i="5"/>
  <c r="T314" i="5"/>
  <c r="R314" i="5"/>
  <c r="Q314" i="5"/>
  <c r="P314" i="5"/>
  <c r="H314" i="5"/>
  <c r="E314" i="5"/>
  <c r="T313" i="5"/>
  <c r="R313" i="5"/>
  <c r="Q313" i="5"/>
  <c r="P313" i="5"/>
  <c r="H313" i="5"/>
  <c r="E313" i="5"/>
  <c r="T312" i="5"/>
  <c r="R312" i="5"/>
  <c r="Q312" i="5"/>
  <c r="P312" i="5"/>
  <c r="H312" i="5"/>
  <c r="E312" i="5"/>
  <c r="T311" i="5"/>
  <c r="R311" i="5"/>
  <c r="Q311" i="5"/>
  <c r="P311" i="5"/>
  <c r="H311" i="5"/>
  <c r="E311" i="5"/>
  <c r="T310" i="5"/>
  <c r="R310" i="5"/>
  <c r="Q310" i="5"/>
  <c r="P310" i="5"/>
  <c r="H310" i="5"/>
  <c r="E310" i="5"/>
  <c r="T309" i="5"/>
  <c r="R309" i="5"/>
  <c r="Q309" i="5"/>
  <c r="P309" i="5"/>
  <c r="H309" i="5"/>
  <c r="E309" i="5"/>
  <c r="R308" i="5"/>
  <c r="Q308" i="5"/>
  <c r="P308" i="5"/>
  <c r="H308" i="5"/>
  <c r="E308" i="5"/>
  <c r="U305" i="5"/>
  <c r="T304" i="5"/>
  <c r="R304" i="5"/>
  <c r="Q304" i="5"/>
  <c r="H304" i="5"/>
  <c r="E304" i="5"/>
  <c r="T303" i="5"/>
  <c r="R303" i="5"/>
  <c r="Q303" i="5"/>
  <c r="P303" i="5"/>
  <c r="H303" i="5"/>
  <c r="E303" i="5"/>
  <c r="J302" i="5"/>
  <c r="H302" i="5"/>
  <c r="C302" i="5"/>
  <c r="E302" i="5" s="1"/>
  <c r="A302" i="5"/>
  <c r="H301" i="5"/>
  <c r="E301" i="5"/>
  <c r="H300" i="5"/>
  <c r="E300" i="5"/>
  <c r="H299" i="5"/>
  <c r="E299" i="5"/>
  <c r="H298" i="5"/>
  <c r="E298" i="5"/>
  <c r="H297" i="5"/>
  <c r="E297" i="5"/>
  <c r="H296" i="5"/>
  <c r="E296" i="5"/>
  <c r="H295" i="5"/>
  <c r="E295" i="5"/>
  <c r="H294" i="5"/>
  <c r="E294" i="5"/>
  <c r="H293" i="5"/>
  <c r="E293" i="5"/>
  <c r="T292" i="5"/>
  <c r="R292" i="5"/>
  <c r="Q292" i="5"/>
  <c r="P292" i="5"/>
  <c r="H292" i="5"/>
  <c r="E292" i="5"/>
  <c r="O291" i="5"/>
  <c r="P291" i="5" s="1"/>
  <c r="M291" i="5"/>
  <c r="P290" i="5" s="1"/>
  <c r="J291" i="5"/>
  <c r="H291" i="5"/>
  <c r="C291" i="5"/>
  <c r="E291" i="5" s="1"/>
  <c r="A291" i="5"/>
  <c r="H290" i="5"/>
  <c r="E290" i="5"/>
  <c r="H289" i="5"/>
  <c r="E289" i="5"/>
  <c r="O288" i="5"/>
  <c r="P288" i="5" s="1"/>
  <c r="M288" i="5"/>
  <c r="P287" i="5" s="1"/>
  <c r="J288" i="5"/>
  <c r="H288" i="5"/>
  <c r="C288" i="5"/>
  <c r="E288" i="5" s="1"/>
  <c r="A288" i="5"/>
  <c r="T287" i="5"/>
  <c r="R287" i="5"/>
  <c r="Q287" i="5"/>
  <c r="H287" i="5"/>
  <c r="E287" i="5"/>
  <c r="T286" i="5"/>
  <c r="R286" i="5"/>
  <c r="Q286" i="5"/>
  <c r="P286" i="5"/>
  <c r="M286" i="5"/>
  <c r="P285" i="5" s="1"/>
  <c r="J286" i="5"/>
  <c r="H286" i="5"/>
  <c r="C286" i="5"/>
  <c r="E286" i="5" s="1"/>
  <c r="A286" i="5"/>
  <c r="T285" i="5"/>
  <c r="R285" i="5"/>
  <c r="Q285" i="5"/>
  <c r="H285" i="5"/>
  <c r="E285" i="5"/>
  <c r="T284" i="5"/>
  <c r="R284" i="5"/>
  <c r="Q284" i="5"/>
  <c r="P284" i="5"/>
  <c r="H284" i="5"/>
  <c r="E284" i="5"/>
  <c r="T283" i="5"/>
  <c r="R283" i="5"/>
  <c r="Q283" i="5"/>
  <c r="P283" i="5"/>
  <c r="H283" i="5"/>
  <c r="E283" i="5"/>
  <c r="R282" i="5"/>
  <c r="Q282" i="5"/>
  <c r="P282" i="5"/>
  <c r="H282" i="5"/>
  <c r="E282" i="5"/>
  <c r="U279" i="5"/>
  <c r="T278" i="5"/>
  <c r="R278" i="5"/>
  <c r="Q278" i="5"/>
  <c r="H278" i="5"/>
  <c r="E278" i="5"/>
  <c r="T277" i="5"/>
  <c r="R277" i="5"/>
  <c r="Q277" i="5"/>
  <c r="P277" i="5"/>
  <c r="H277" i="5"/>
  <c r="E277" i="5"/>
  <c r="T276" i="5"/>
  <c r="R276" i="5"/>
  <c r="Q276" i="5"/>
  <c r="P276" i="5"/>
  <c r="H276" i="5"/>
  <c r="E276" i="5"/>
  <c r="T275" i="5"/>
  <c r="R275" i="5"/>
  <c r="Q275" i="5"/>
  <c r="P275" i="5"/>
  <c r="H275" i="5"/>
  <c r="E275" i="5"/>
  <c r="T274" i="5"/>
  <c r="R274" i="5"/>
  <c r="Q274" i="5"/>
  <c r="P274" i="5"/>
  <c r="H274" i="5"/>
  <c r="E274" i="5"/>
  <c r="R273" i="5"/>
  <c r="Q273" i="5"/>
  <c r="P273" i="5"/>
  <c r="H273" i="5"/>
  <c r="E273" i="5"/>
  <c r="U270" i="5"/>
  <c r="T269" i="5"/>
  <c r="R269" i="5"/>
  <c r="Q269" i="5"/>
  <c r="H269" i="5"/>
  <c r="E269" i="5"/>
  <c r="T268" i="5"/>
  <c r="R268" i="5"/>
  <c r="Q268" i="5"/>
  <c r="P268" i="5"/>
  <c r="H268" i="5"/>
  <c r="E268" i="5"/>
  <c r="T267" i="5"/>
  <c r="R267" i="5"/>
  <c r="Q267" i="5"/>
  <c r="P267" i="5"/>
  <c r="H267" i="5"/>
  <c r="E267" i="5"/>
  <c r="T266" i="5"/>
  <c r="R266" i="5"/>
  <c r="Q266" i="5"/>
  <c r="P266" i="5"/>
  <c r="H266" i="5"/>
  <c r="E266" i="5"/>
  <c r="T265" i="5"/>
  <c r="R265" i="5"/>
  <c r="Q265" i="5"/>
  <c r="P265" i="5"/>
  <c r="H265" i="5"/>
  <c r="E265" i="5"/>
  <c r="T264" i="5"/>
  <c r="R264" i="5"/>
  <c r="Q264" i="5"/>
  <c r="P264" i="5"/>
  <c r="H264" i="5"/>
  <c r="E264" i="5"/>
  <c r="T263" i="5"/>
  <c r="R263" i="5"/>
  <c r="Q263" i="5"/>
  <c r="P263" i="5"/>
  <c r="H263" i="5"/>
  <c r="E263" i="5"/>
  <c r="R262" i="5"/>
  <c r="Q262" i="5"/>
  <c r="P262" i="5"/>
  <c r="H262" i="5"/>
  <c r="E262" i="5"/>
  <c r="U259" i="5"/>
  <c r="T258" i="5"/>
  <c r="R258" i="5"/>
  <c r="Q258" i="5"/>
  <c r="H258" i="5"/>
  <c r="E258" i="5"/>
  <c r="T257" i="5"/>
  <c r="R257" i="5"/>
  <c r="Q257" i="5"/>
  <c r="P257" i="5"/>
  <c r="H257" i="5"/>
  <c r="E257" i="5"/>
  <c r="T256" i="5"/>
  <c r="R256" i="5"/>
  <c r="Q256" i="5"/>
  <c r="P256" i="5"/>
  <c r="H256" i="5"/>
  <c r="E256" i="5"/>
  <c r="T255" i="5"/>
  <c r="R255" i="5"/>
  <c r="Q255" i="5"/>
  <c r="P255" i="5"/>
  <c r="H255" i="5"/>
  <c r="E255" i="5"/>
  <c r="T254" i="5"/>
  <c r="R254" i="5"/>
  <c r="Q254" i="5"/>
  <c r="P254" i="5"/>
  <c r="H254" i="5"/>
  <c r="E254" i="5"/>
  <c r="T253" i="5"/>
  <c r="R253" i="5"/>
  <c r="Q253" i="5"/>
  <c r="O253" i="5"/>
  <c r="P253" i="5" s="1"/>
  <c r="M253" i="5"/>
  <c r="P252" i="5" s="1"/>
  <c r="J253" i="5"/>
  <c r="H253" i="5"/>
  <c r="C253" i="5"/>
  <c r="E253" i="5" s="1"/>
  <c r="A253" i="5"/>
  <c r="T252" i="5"/>
  <c r="R252" i="5"/>
  <c r="Q252" i="5"/>
  <c r="H252" i="5"/>
  <c r="E252" i="5"/>
  <c r="T251" i="5"/>
  <c r="R251" i="5"/>
  <c r="Q251" i="5"/>
  <c r="P251" i="5"/>
  <c r="H251" i="5"/>
  <c r="E251" i="5"/>
  <c r="T250" i="5"/>
  <c r="R250" i="5"/>
  <c r="Q250" i="5"/>
  <c r="O250" i="5"/>
  <c r="P250" i="5" s="1"/>
  <c r="M250" i="5"/>
  <c r="P249" i="5" s="1"/>
  <c r="J250" i="5"/>
  <c r="H250" i="5"/>
  <c r="C250" i="5"/>
  <c r="E250" i="5" s="1"/>
  <c r="A250" i="5"/>
  <c r="T249" i="5"/>
  <c r="R249" i="5"/>
  <c r="Q249" i="5"/>
  <c r="H249" i="5"/>
  <c r="E249" i="5"/>
  <c r="T248" i="5"/>
  <c r="R248" i="5"/>
  <c r="Q248" i="5"/>
  <c r="P248" i="5"/>
  <c r="H248" i="5"/>
  <c r="E248" i="5"/>
  <c r="R247" i="5"/>
  <c r="Q247" i="5"/>
  <c r="P247" i="5"/>
  <c r="H247" i="5"/>
  <c r="E247" i="5"/>
  <c r="U244" i="5"/>
  <c r="H243" i="5"/>
  <c r="E243" i="5"/>
  <c r="O242" i="5"/>
  <c r="P242" i="5" s="1"/>
  <c r="M242" i="5"/>
  <c r="P241" i="5" s="1"/>
  <c r="J242" i="5"/>
  <c r="H242" i="5"/>
  <c r="C242" i="5"/>
  <c r="E242" i="5" s="1"/>
  <c r="A242" i="5"/>
  <c r="H241" i="5"/>
  <c r="E241" i="5"/>
  <c r="H240" i="5"/>
  <c r="E240" i="5"/>
  <c r="H239" i="5"/>
  <c r="E239" i="5"/>
  <c r="U236" i="5"/>
  <c r="T235" i="5"/>
  <c r="R235" i="5"/>
  <c r="Q235" i="5"/>
  <c r="H235" i="5"/>
  <c r="E235" i="5"/>
  <c r="T234" i="5"/>
  <c r="R234" i="5"/>
  <c r="Q234" i="5"/>
  <c r="P234" i="5"/>
  <c r="H234" i="5"/>
  <c r="E234" i="5"/>
  <c r="T233" i="5"/>
  <c r="R233" i="5"/>
  <c r="Q233" i="5"/>
  <c r="P233" i="5"/>
  <c r="H233" i="5"/>
  <c r="E233" i="5"/>
  <c r="T232" i="5"/>
  <c r="R232" i="5"/>
  <c r="Q232" i="5"/>
  <c r="P232" i="5"/>
  <c r="H232" i="5"/>
  <c r="E232" i="5"/>
  <c r="T231" i="5"/>
  <c r="R231" i="5"/>
  <c r="Q231" i="5"/>
  <c r="P231" i="5"/>
  <c r="H231" i="5"/>
  <c r="E231" i="5"/>
  <c r="T230" i="5"/>
  <c r="R230" i="5"/>
  <c r="Q230" i="5"/>
  <c r="P230" i="5"/>
  <c r="H230" i="5"/>
  <c r="E230" i="5"/>
  <c r="T229" i="5"/>
  <c r="R229" i="5"/>
  <c r="Q229" i="5"/>
  <c r="P229" i="5"/>
  <c r="H229" i="5"/>
  <c r="E229" i="5"/>
  <c r="T228" i="5"/>
  <c r="R228" i="5"/>
  <c r="Q228" i="5"/>
  <c r="P228" i="5"/>
  <c r="H228" i="5"/>
  <c r="E228" i="5"/>
  <c r="R227" i="5"/>
  <c r="Q227" i="5"/>
  <c r="P227" i="5"/>
  <c r="H227" i="5"/>
  <c r="E227" i="5"/>
  <c r="U224" i="5"/>
  <c r="T223" i="5"/>
  <c r="R223" i="5"/>
  <c r="Q223" i="5"/>
  <c r="H223" i="5"/>
  <c r="E223" i="5"/>
  <c r="T222" i="5"/>
  <c r="R222" i="5"/>
  <c r="Q222" i="5"/>
  <c r="P222" i="5"/>
  <c r="H222" i="5"/>
  <c r="E222" i="5"/>
  <c r="T221" i="5"/>
  <c r="R221" i="5"/>
  <c r="Q221" i="5"/>
  <c r="P221" i="5"/>
  <c r="H221" i="5"/>
  <c r="E221" i="5"/>
  <c r="T220" i="5"/>
  <c r="R220" i="5"/>
  <c r="Q220" i="5"/>
  <c r="P220" i="5"/>
  <c r="H220" i="5"/>
  <c r="E220" i="5"/>
  <c r="T219" i="5"/>
  <c r="R219" i="5"/>
  <c r="Q219" i="5"/>
  <c r="O219" i="5"/>
  <c r="P219" i="5" s="1"/>
  <c r="M219" i="5"/>
  <c r="P218" i="5" s="1"/>
  <c r="J219" i="5"/>
  <c r="H219" i="5"/>
  <c r="C219" i="5"/>
  <c r="E219" i="5" s="1"/>
  <c r="A219" i="5"/>
  <c r="T218" i="5"/>
  <c r="R218" i="5"/>
  <c r="Q218" i="5"/>
  <c r="H218" i="5"/>
  <c r="E218" i="5"/>
  <c r="T217" i="5"/>
  <c r="R217" i="5"/>
  <c r="Q217" i="5"/>
  <c r="P217" i="5"/>
  <c r="H217" i="5"/>
  <c r="E217" i="5"/>
  <c r="T216" i="5"/>
  <c r="R216" i="5"/>
  <c r="Q216" i="5"/>
  <c r="O216" i="5"/>
  <c r="P216" i="5" s="1"/>
  <c r="M216" i="5"/>
  <c r="P215" i="5" s="1"/>
  <c r="J216" i="5"/>
  <c r="H216" i="5"/>
  <c r="C216" i="5"/>
  <c r="E216" i="5" s="1"/>
  <c r="A216" i="5"/>
  <c r="T215" i="5"/>
  <c r="R215" i="5"/>
  <c r="Q215" i="5"/>
  <c r="H215" i="5"/>
  <c r="E215" i="5"/>
  <c r="T214" i="5"/>
  <c r="R214" i="5"/>
  <c r="Q214" i="5"/>
  <c r="P214" i="5"/>
  <c r="H214" i="5"/>
  <c r="E214" i="5"/>
  <c r="T213" i="5"/>
  <c r="R213" i="5"/>
  <c r="Q213" i="5"/>
  <c r="O213" i="5"/>
  <c r="P213" i="5" s="1"/>
  <c r="M213" i="5"/>
  <c r="P212" i="5" s="1"/>
  <c r="J213" i="5"/>
  <c r="H213" i="5"/>
  <c r="C213" i="5"/>
  <c r="E213" i="5" s="1"/>
  <c r="A213" i="5"/>
  <c r="T212" i="5"/>
  <c r="R212" i="5"/>
  <c r="Q212" i="5"/>
  <c r="H212" i="5"/>
  <c r="E212" i="5"/>
  <c r="T211" i="5"/>
  <c r="R211" i="5"/>
  <c r="Q211" i="5"/>
  <c r="O211" i="5"/>
  <c r="P211" i="5" s="1"/>
  <c r="M211" i="5"/>
  <c r="P210" i="5" s="1"/>
  <c r="J211" i="5"/>
  <c r="H211" i="5"/>
  <c r="C211" i="5"/>
  <c r="E211" i="5" s="1"/>
  <c r="A211" i="5"/>
  <c r="R210" i="5"/>
  <c r="Q210" i="5"/>
  <c r="H210" i="5"/>
  <c r="E210" i="5"/>
  <c r="U207" i="5"/>
  <c r="H144" i="5"/>
  <c r="E144" i="5"/>
  <c r="H143" i="5"/>
  <c r="E143" i="5"/>
  <c r="T206" i="5"/>
  <c r="R206" i="5"/>
  <c r="Q206" i="5"/>
  <c r="P206" i="5"/>
  <c r="H206" i="5"/>
  <c r="E206" i="5"/>
  <c r="T205" i="5"/>
  <c r="R205" i="5"/>
  <c r="Q205" i="5"/>
  <c r="P205" i="5"/>
  <c r="H205" i="5"/>
  <c r="E205" i="5"/>
  <c r="T204" i="5"/>
  <c r="R204" i="5"/>
  <c r="Q204" i="5"/>
  <c r="P204" i="5"/>
  <c r="H204" i="5"/>
  <c r="E204" i="5"/>
  <c r="T203" i="5"/>
  <c r="R203" i="5"/>
  <c r="Q203" i="5"/>
  <c r="P203" i="5"/>
  <c r="H203" i="5"/>
  <c r="E203" i="5"/>
  <c r="T202" i="5"/>
  <c r="R202" i="5"/>
  <c r="Q202" i="5"/>
  <c r="P202" i="5"/>
  <c r="H202" i="5"/>
  <c r="E202" i="5"/>
  <c r="T201" i="5"/>
  <c r="R201" i="5"/>
  <c r="Q201" i="5"/>
  <c r="P201" i="5"/>
  <c r="H201" i="5"/>
  <c r="E201" i="5"/>
  <c r="T200" i="5"/>
  <c r="R200" i="5"/>
  <c r="Q200" i="5"/>
  <c r="O200" i="5"/>
  <c r="P200" i="5" s="1"/>
  <c r="M200" i="5"/>
  <c r="P199" i="5" s="1"/>
  <c r="J200" i="5"/>
  <c r="H200" i="5"/>
  <c r="C200" i="5"/>
  <c r="E200" i="5" s="1"/>
  <c r="A200" i="5"/>
  <c r="T199" i="5"/>
  <c r="R199" i="5"/>
  <c r="Q199" i="5"/>
  <c r="H199" i="5"/>
  <c r="E199" i="5"/>
  <c r="T198" i="5"/>
  <c r="R198" i="5"/>
  <c r="Q198" i="5"/>
  <c r="P198" i="5"/>
  <c r="H198" i="5"/>
  <c r="E198" i="5"/>
  <c r="T197" i="5"/>
  <c r="R197" i="5"/>
  <c r="Q197" i="5"/>
  <c r="O197" i="5"/>
  <c r="P197" i="5" s="1"/>
  <c r="M197" i="5"/>
  <c r="P196" i="5" s="1"/>
  <c r="J197" i="5"/>
  <c r="H197" i="5"/>
  <c r="C197" i="5"/>
  <c r="E197" i="5" s="1"/>
  <c r="A197" i="5"/>
  <c r="T196" i="5"/>
  <c r="R196" i="5"/>
  <c r="Q196" i="5"/>
  <c r="H196" i="5"/>
  <c r="E196" i="5"/>
  <c r="T195" i="5"/>
  <c r="R195" i="5"/>
  <c r="Q195" i="5"/>
  <c r="P195" i="5"/>
  <c r="H195" i="5"/>
  <c r="E195" i="5"/>
  <c r="T194" i="5"/>
  <c r="R194" i="5"/>
  <c r="Q194" i="5"/>
  <c r="P194" i="5"/>
  <c r="H194" i="5"/>
  <c r="E194" i="5"/>
  <c r="R193" i="5"/>
  <c r="Q193" i="5"/>
  <c r="P193" i="5"/>
  <c r="H193" i="5"/>
  <c r="E193" i="5"/>
  <c r="H101" i="5"/>
  <c r="E101" i="5"/>
  <c r="H100" i="5"/>
  <c r="E100" i="5"/>
  <c r="H61" i="5"/>
  <c r="E61" i="5"/>
  <c r="H153" i="5"/>
  <c r="E153" i="5"/>
  <c r="H152" i="5"/>
  <c r="E152" i="5"/>
  <c r="H151" i="5"/>
  <c r="E151" i="5"/>
  <c r="T150" i="5"/>
  <c r="T159" i="5" s="1"/>
  <c r="R150" i="5"/>
  <c r="R159" i="5" s="1"/>
  <c r="Q150" i="5"/>
  <c r="Q159" i="5" s="1"/>
  <c r="P150" i="5"/>
  <c r="H150" i="5"/>
  <c r="E150" i="5"/>
  <c r="O149" i="5"/>
  <c r="P149" i="5" s="1"/>
  <c r="M149" i="5"/>
  <c r="P148" i="5" s="1"/>
  <c r="H149" i="5"/>
  <c r="C149" i="5"/>
  <c r="E149" i="5" s="1"/>
  <c r="H148" i="5"/>
  <c r="E148" i="5"/>
  <c r="U190" i="5"/>
  <c r="T189" i="5"/>
  <c r="R189" i="5"/>
  <c r="Q189" i="5"/>
  <c r="H189" i="5"/>
  <c r="E189" i="5"/>
  <c r="T188" i="5"/>
  <c r="R188" i="5"/>
  <c r="Q188" i="5"/>
  <c r="P188" i="5"/>
  <c r="H188" i="5"/>
  <c r="E188" i="5"/>
  <c r="T187" i="5"/>
  <c r="R187" i="5"/>
  <c r="Q187" i="5"/>
  <c r="P187" i="5"/>
  <c r="H187" i="5"/>
  <c r="E187" i="5"/>
  <c r="T186" i="5"/>
  <c r="R186" i="5"/>
  <c r="Q186" i="5"/>
  <c r="P186" i="5"/>
  <c r="H186" i="5"/>
  <c r="E186" i="5"/>
  <c r="T185" i="5"/>
  <c r="R185" i="5"/>
  <c r="Q185" i="5"/>
  <c r="P185" i="5"/>
  <c r="H185" i="5"/>
  <c r="E185" i="5"/>
  <c r="T184" i="5"/>
  <c r="R184" i="5"/>
  <c r="Q184" i="5"/>
  <c r="P184" i="5"/>
  <c r="H184" i="5"/>
  <c r="E184" i="5"/>
  <c r="T183" i="5"/>
  <c r="R183" i="5"/>
  <c r="Q183" i="5"/>
  <c r="P183" i="5"/>
  <c r="H183" i="5"/>
  <c r="E183" i="5"/>
  <c r="T182" i="5"/>
  <c r="R182" i="5"/>
  <c r="Q182" i="5"/>
  <c r="P182" i="5"/>
  <c r="H182" i="5"/>
  <c r="E182" i="5"/>
  <c r="T181" i="5"/>
  <c r="R181" i="5"/>
  <c r="Q181" i="5"/>
  <c r="P181" i="5"/>
  <c r="H181" i="5"/>
  <c r="E181" i="5"/>
  <c r="T180" i="5"/>
  <c r="R180" i="5"/>
  <c r="Q180" i="5"/>
  <c r="P180" i="5"/>
  <c r="H180" i="5"/>
  <c r="E180" i="5"/>
  <c r="T179" i="5"/>
  <c r="R179" i="5"/>
  <c r="Q179" i="5"/>
  <c r="P179" i="5"/>
  <c r="H179" i="5"/>
  <c r="E179" i="5"/>
  <c r="T178" i="5"/>
  <c r="R178" i="5"/>
  <c r="Q178" i="5"/>
  <c r="P178" i="5"/>
  <c r="H178" i="5"/>
  <c r="E178" i="5"/>
  <c r="R177" i="5"/>
  <c r="Q177" i="5"/>
  <c r="P177" i="5"/>
  <c r="H177" i="5"/>
  <c r="E177" i="5"/>
  <c r="U174" i="5"/>
  <c r="H173" i="5"/>
  <c r="E173" i="5"/>
  <c r="H172" i="5"/>
  <c r="E172" i="5"/>
  <c r="H171" i="5"/>
  <c r="E171" i="5"/>
  <c r="H170" i="5"/>
  <c r="E170" i="5"/>
  <c r="O169" i="5"/>
  <c r="P169" i="5" s="1"/>
  <c r="M169" i="5"/>
  <c r="P168" i="5" s="1"/>
  <c r="J169" i="5"/>
  <c r="H169" i="5"/>
  <c r="C169" i="5"/>
  <c r="E169" i="5" s="1"/>
  <c r="A169" i="5"/>
  <c r="H168" i="5"/>
  <c r="E168" i="5"/>
  <c r="O167" i="5"/>
  <c r="P167" i="5" s="1"/>
  <c r="M167" i="5"/>
  <c r="P166" i="5" s="1"/>
  <c r="J167" i="5"/>
  <c r="H167" i="5"/>
  <c r="C167" i="5"/>
  <c r="E167" i="5" s="1"/>
  <c r="H166" i="5"/>
  <c r="E166" i="5"/>
  <c r="H165" i="5"/>
  <c r="E165" i="5"/>
  <c r="H163" i="5"/>
  <c r="E163" i="5"/>
  <c r="H162" i="5"/>
  <c r="E162" i="5"/>
  <c r="H158" i="5"/>
  <c r="E158" i="5"/>
  <c r="H157" i="5"/>
  <c r="E157" i="5"/>
  <c r="H156" i="5"/>
  <c r="E156" i="5"/>
  <c r="H155" i="5"/>
  <c r="E155" i="5"/>
  <c r="H154" i="5"/>
  <c r="E154" i="5"/>
  <c r="H47" i="5"/>
  <c r="E47" i="5"/>
  <c r="H46" i="5"/>
  <c r="E46" i="5"/>
  <c r="H164" i="5"/>
  <c r="E164" i="5"/>
  <c r="H142" i="5"/>
  <c r="E142" i="5"/>
  <c r="H141" i="5"/>
  <c r="E141" i="5"/>
  <c r="H140" i="5"/>
  <c r="E140" i="5"/>
  <c r="H139" i="5"/>
  <c r="E139" i="5"/>
  <c r="T138" i="5"/>
  <c r="T145" i="5" s="1"/>
  <c r="R138" i="5"/>
  <c r="R145" i="5" s="1"/>
  <c r="Q138" i="5"/>
  <c r="Q145" i="5" s="1"/>
  <c r="P138" i="5"/>
  <c r="H138" i="5"/>
  <c r="E138" i="5"/>
  <c r="H137" i="5"/>
  <c r="E137" i="5"/>
  <c r="H136" i="5"/>
  <c r="E136" i="5"/>
  <c r="H135" i="5"/>
  <c r="E135" i="5"/>
  <c r="H134" i="5"/>
  <c r="E134" i="5"/>
  <c r="H75" i="5"/>
  <c r="E75" i="5"/>
  <c r="H74" i="5"/>
  <c r="E74" i="5"/>
  <c r="H125" i="5"/>
  <c r="E125" i="5"/>
  <c r="H124" i="5"/>
  <c r="E124" i="5"/>
  <c r="H123" i="5"/>
  <c r="E123" i="5"/>
  <c r="H122" i="5"/>
  <c r="E122" i="5"/>
  <c r="H121" i="5"/>
  <c r="E121" i="5"/>
  <c r="H120" i="5"/>
  <c r="E120" i="5"/>
  <c r="O119" i="5"/>
  <c r="P119" i="5" s="1"/>
  <c r="M119" i="5"/>
  <c r="P118" i="5" s="1"/>
  <c r="J119" i="5"/>
  <c r="H119" i="5"/>
  <c r="C119" i="5"/>
  <c r="E119" i="5" s="1"/>
  <c r="A119" i="5"/>
  <c r="H118" i="5"/>
  <c r="E118" i="5"/>
  <c r="U115" i="5"/>
  <c r="T114" i="5"/>
  <c r="R114" i="5"/>
  <c r="Q114" i="5"/>
  <c r="H114" i="5"/>
  <c r="E114" i="5"/>
  <c r="T113" i="5"/>
  <c r="R113" i="5"/>
  <c r="Q113" i="5"/>
  <c r="P113" i="5"/>
  <c r="H113" i="5"/>
  <c r="E113" i="5"/>
  <c r="T112" i="5"/>
  <c r="R112" i="5"/>
  <c r="Q112" i="5"/>
  <c r="O112" i="5"/>
  <c r="P112" i="5" s="1"/>
  <c r="M112" i="5"/>
  <c r="P111" i="5" s="1"/>
  <c r="J112" i="5"/>
  <c r="H112" i="5"/>
  <c r="C112" i="5"/>
  <c r="E112" i="5" s="1"/>
  <c r="A112" i="5"/>
  <c r="T111" i="5"/>
  <c r="R111" i="5"/>
  <c r="Q111" i="5"/>
  <c r="H111" i="5"/>
  <c r="E111" i="5"/>
  <c r="T110" i="5"/>
  <c r="R110" i="5"/>
  <c r="Q110" i="5"/>
  <c r="P110" i="5"/>
  <c r="H110" i="5"/>
  <c r="E110" i="5"/>
  <c r="T109" i="5"/>
  <c r="R109" i="5"/>
  <c r="Q109" i="5"/>
  <c r="P109" i="5"/>
  <c r="H109" i="5"/>
  <c r="E109" i="5"/>
  <c r="T108" i="5"/>
  <c r="R108" i="5"/>
  <c r="Q108" i="5"/>
  <c r="P108" i="5"/>
  <c r="H108" i="5"/>
  <c r="E108" i="5"/>
  <c r="T107" i="5"/>
  <c r="R107" i="5"/>
  <c r="Q107" i="5"/>
  <c r="P107" i="5"/>
  <c r="H107" i="5"/>
  <c r="E107" i="5"/>
  <c r="R106" i="5"/>
  <c r="Q106" i="5"/>
  <c r="P106" i="5"/>
  <c r="H106" i="5"/>
  <c r="E106" i="5"/>
  <c r="U103" i="5"/>
  <c r="H102" i="5"/>
  <c r="E102" i="5"/>
  <c r="H130" i="5"/>
  <c r="E130" i="5"/>
  <c r="H129" i="5"/>
  <c r="E129" i="5"/>
  <c r="H99" i="5"/>
  <c r="E99" i="5"/>
  <c r="H98" i="5"/>
  <c r="E98" i="5"/>
  <c r="H94" i="5"/>
  <c r="E94" i="5"/>
  <c r="H93" i="5"/>
  <c r="E93" i="5"/>
  <c r="U90" i="5"/>
  <c r="H89" i="5"/>
  <c r="E89" i="5"/>
  <c r="H88" i="5"/>
  <c r="E88" i="5"/>
  <c r="H87" i="5"/>
  <c r="E87" i="5"/>
  <c r="H86" i="5"/>
  <c r="E86" i="5"/>
  <c r="T85" i="5"/>
  <c r="R85" i="5"/>
  <c r="Q85" i="5"/>
  <c r="P85" i="5"/>
  <c r="H85" i="5"/>
  <c r="E85" i="5"/>
  <c r="H84" i="5"/>
  <c r="E84" i="5"/>
  <c r="H83" i="5"/>
  <c r="E83" i="5"/>
  <c r="H82" i="5"/>
  <c r="E82" i="5"/>
  <c r="H81" i="5"/>
  <c r="E81" i="5"/>
  <c r="H95" i="5"/>
  <c r="E95" i="5"/>
  <c r="H80" i="5"/>
  <c r="E80" i="5"/>
  <c r="H97" i="5"/>
  <c r="E97" i="5"/>
  <c r="H96" i="5"/>
  <c r="E96" i="5"/>
  <c r="U77" i="5"/>
  <c r="H76" i="5"/>
  <c r="E76" i="5"/>
  <c r="H73" i="5"/>
  <c r="E73" i="5"/>
  <c r="H72" i="5"/>
  <c r="E72" i="5"/>
  <c r="H71" i="5"/>
  <c r="E71" i="5"/>
  <c r="H70" i="5"/>
  <c r="E70" i="5"/>
  <c r="H69" i="5"/>
  <c r="E69" i="5"/>
  <c r="H68" i="5"/>
  <c r="E68" i="5"/>
  <c r="U65" i="5"/>
  <c r="H64" i="5"/>
  <c r="E64" i="5"/>
  <c r="H63" i="5"/>
  <c r="E63" i="5"/>
  <c r="H62" i="5"/>
  <c r="E62" i="5"/>
  <c r="H127" i="5"/>
  <c r="E127" i="5"/>
  <c r="H60" i="5"/>
  <c r="E60" i="5"/>
  <c r="H59" i="5"/>
  <c r="E59" i="5"/>
  <c r="T58" i="5"/>
  <c r="R58" i="5"/>
  <c r="Q58" i="5"/>
  <c r="P58" i="5"/>
  <c r="H58" i="5"/>
  <c r="E58" i="5"/>
  <c r="H57" i="5"/>
  <c r="E57" i="5"/>
  <c r="H56" i="5"/>
  <c r="E56" i="5"/>
  <c r="H55" i="5"/>
  <c r="E55" i="5"/>
  <c r="U52" i="5"/>
  <c r="H51" i="5"/>
  <c r="E51" i="5"/>
  <c r="H50" i="5"/>
  <c r="E50" i="5"/>
  <c r="H49" i="5"/>
  <c r="E49" i="5"/>
  <c r="H48" i="5"/>
  <c r="E48" i="5"/>
  <c r="H45" i="5"/>
  <c r="E45" i="5"/>
  <c r="H44" i="5"/>
  <c r="E44" i="5"/>
  <c r="U41" i="5"/>
  <c r="T40" i="5"/>
  <c r="R40" i="5"/>
  <c r="Q40" i="5"/>
  <c r="H40" i="5"/>
  <c r="E40" i="5"/>
  <c r="T39" i="5"/>
  <c r="R39" i="5"/>
  <c r="Q39" i="5"/>
  <c r="P39" i="5"/>
  <c r="H39" i="5"/>
  <c r="E39" i="5"/>
  <c r="T38" i="5"/>
  <c r="R38" i="5"/>
  <c r="Q38" i="5"/>
  <c r="O38" i="5"/>
  <c r="P38" i="5" s="1"/>
  <c r="M38" i="5"/>
  <c r="P37" i="5" s="1"/>
  <c r="J38" i="5"/>
  <c r="H38" i="5"/>
  <c r="C38" i="5"/>
  <c r="E38" i="5" s="1"/>
  <c r="A38" i="5"/>
  <c r="T37" i="5"/>
  <c r="R37" i="5"/>
  <c r="Q37" i="5"/>
  <c r="H37" i="5"/>
  <c r="E37" i="5"/>
  <c r="T36" i="5"/>
  <c r="R36" i="5"/>
  <c r="Q36" i="5"/>
  <c r="P36" i="5"/>
  <c r="H36" i="5"/>
  <c r="E36" i="5"/>
  <c r="T35" i="5"/>
  <c r="R35" i="5"/>
  <c r="Q35" i="5"/>
  <c r="P35" i="5"/>
  <c r="H35" i="5"/>
  <c r="E35" i="5"/>
  <c r="T34" i="5"/>
  <c r="R34" i="5"/>
  <c r="Q34" i="5"/>
  <c r="O34" i="5"/>
  <c r="P34" i="5" s="1"/>
  <c r="M34" i="5"/>
  <c r="P33" i="5" s="1"/>
  <c r="J34" i="5"/>
  <c r="H34" i="5"/>
  <c r="C34" i="5"/>
  <c r="E34" i="5" s="1"/>
  <c r="A34" i="5"/>
  <c r="T33" i="5"/>
  <c r="R33" i="5"/>
  <c r="Q33" i="5"/>
  <c r="H33" i="5"/>
  <c r="E33" i="5"/>
  <c r="T32" i="5"/>
  <c r="R32" i="5"/>
  <c r="Q32" i="5"/>
  <c r="P32" i="5"/>
  <c r="H32" i="5"/>
  <c r="E32" i="5"/>
  <c r="T31" i="5"/>
  <c r="R31" i="5"/>
  <c r="Q31" i="5"/>
  <c r="P31" i="5"/>
  <c r="H31" i="5"/>
  <c r="E31" i="5"/>
  <c r="T30" i="5"/>
  <c r="R30" i="5"/>
  <c r="Q30" i="5"/>
  <c r="P30" i="5"/>
  <c r="H30" i="5"/>
  <c r="E30" i="5"/>
  <c r="T29" i="5"/>
  <c r="R29" i="5"/>
  <c r="Q29" i="5"/>
  <c r="P29" i="5"/>
  <c r="H29" i="5"/>
  <c r="E29" i="5"/>
  <c r="T28" i="5"/>
  <c r="R28" i="5"/>
  <c r="Q28" i="5"/>
  <c r="O28" i="5"/>
  <c r="P28" i="5" s="1"/>
  <c r="M28" i="5"/>
  <c r="P27" i="5" s="1"/>
  <c r="J28" i="5"/>
  <c r="H28" i="5"/>
  <c r="C28" i="5"/>
  <c r="E28" i="5" s="1"/>
  <c r="A28" i="5"/>
  <c r="T27" i="5"/>
  <c r="R27" i="5"/>
  <c r="Q27" i="5"/>
  <c r="H27" i="5"/>
  <c r="E27" i="5"/>
  <c r="T26" i="5"/>
  <c r="R26" i="5"/>
  <c r="Q26" i="5"/>
  <c r="P26" i="5"/>
  <c r="H26" i="5"/>
  <c r="E26" i="5"/>
  <c r="T25" i="5"/>
  <c r="R25" i="5"/>
  <c r="Q25" i="5"/>
  <c r="O25" i="5"/>
  <c r="P25" i="5" s="1"/>
  <c r="M25" i="5"/>
  <c r="P24" i="5" s="1"/>
  <c r="J25" i="5"/>
  <c r="H25" i="5"/>
  <c r="C25" i="5"/>
  <c r="E25" i="5" s="1"/>
  <c r="A25" i="5"/>
  <c r="T24" i="5"/>
  <c r="R24" i="5"/>
  <c r="Q24" i="5"/>
  <c r="H24" i="5"/>
  <c r="E24" i="5"/>
  <c r="T23" i="5"/>
  <c r="R23" i="5"/>
  <c r="Q23" i="5"/>
  <c r="P23" i="5"/>
  <c r="H23" i="5"/>
  <c r="E23" i="5"/>
  <c r="T22" i="5"/>
  <c r="R22" i="5"/>
  <c r="Q22" i="5"/>
  <c r="P22" i="5"/>
  <c r="H22" i="5"/>
  <c r="E22" i="5"/>
  <c r="T21" i="5"/>
  <c r="R21" i="5"/>
  <c r="Q21" i="5"/>
  <c r="P21" i="5"/>
  <c r="H21" i="5"/>
  <c r="E21" i="5"/>
  <c r="T20" i="5"/>
  <c r="R20" i="5"/>
  <c r="Q20" i="5"/>
  <c r="P20" i="5"/>
  <c r="H20" i="5"/>
  <c r="E20" i="5"/>
  <c r="R19" i="5"/>
  <c r="Q19" i="5"/>
  <c r="P19" i="5"/>
  <c r="H19" i="5"/>
  <c r="E19" i="5"/>
  <c r="U16" i="5"/>
  <c r="T15" i="5"/>
  <c r="R15" i="5"/>
  <c r="Q15" i="5"/>
  <c r="H15" i="5"/>
  <c r="E15" i="5"/>
  <c r="T14" i="5"/>
  <c r="R14" i="5"/>
  <c r="Q14" i="5"/>
  <c r="P14" i="5"/>
  <c r="H14" i="5"/>
  <c r="E14" i="5"/>
  <c r="T13" i="5"/>
  <c r="R13" i="5"/>
  <c r="Q13" i="5"/>
  <c r="P13" i="5"/>
  <c r="H13" i="5"/>
  <c r="E13" i="5"/>
  <c r="T12" i="5"/>
  <c r="R12" i="5"/>
  <c r="Q12" i="5"/>
  <c r="P12" i="5"/>
  <c r="H12" i="5"/>
  <c r="E12" i="5"/>
  <c r="T11" i="5"/>
  <c r="R11" i="5"/>
  <c r="Q11" i="5"/>
  <c r="P11" i="5"/>
  <c r="H11" i="5"/>
  <c r="E11" i="5"/>
  <c r="T10" i="5"/>
  <c r="R10" i="5"/>
  <c r="Q10" i="5"/>
  <c r="P10" i="5"/>
  <c r="H10" i="5"/>
  <c r="E10" i="5"/>
  <c r="T9" i="5"/>
  <c r="R9" i="5"/>
  <c r="Q9" i="5"/>
  <c r="P9" i="5"/>
  <c r="H9" i="5"/>
  <c r="E9" i="5"/>
  <c r="T8" i="5"/>
  <c r="R8" i="5"/>
  <c r="Q8" i="5"/>
  <c r="P8" i="5"/>
  <c r="H8" i="5"/>
  <c r="E8" i="5"/>
  <c r="T7" i="5"/>
  <c r="R7" i="5"/>
  <c r="Q7" i="5"/>
  <c r="P7" i="5"/>
  <c r="H7" i="5"/>
  <c r="E7" i="5"/>
  <c r="T6" i="5"/>
  <c r="R6" i="5"/>
  <c r="Q6" i="5"/>
  <c r="P6" i="5"/>
  <c r="H6" i="5"/>
  <c r="E6" i="5"/>
  <c r="T5" i="5"/>
  <c r="R5" i="5"/>
  <c r="Q5" i="5"/>
  <c r="P5" i="5"/>
  <c r="H5" i="5"/>
  <c r="E5" i="5"/>
  <c r="R4" i="5"/>
  <c r="Q4" i="5"/>
  <c r="P4" i="5"/>
  <c r="H4" i="5"/>
  <c r="E4" i="5"/>
  <c r="T310" i="1"/>
  <c r="R310" i="1"/>
  <c r="Q310" i="1"/>
  <c r="T309" i="1"/>
  <c r="R309" i="1"/>
  <c r="Q309" i="1"/>
  <c r="P309" i="1"/>
  <c r="T308" i="1"/>
  <c r="R308" i="1"/>
  <c r="Q308" i="1"/>
  <c r="P308" i="1"/>
  <c r="T307" i="1"/>
  <c r="R307" i="1"/>
  <c r="Q307" i="1"/>
  <c r="P307" i="1"/>
  <c r="T306" i="1"/>
  <c r="R306" i="1"/>
  <c r="Q306" i="1"/>
  <c r="P306" i="1"/>
  <c r="R305" i="1"/>
  <c r="Q305" i="1"/>
  <c r="P305" i="1"/>
  <c r="H55" i="3"/>
  <c r="H54" i="3"/>
  <c r="H53" i="3"/>
  <c r="E306" i="1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U60" i="3"/>
  <c r="U37" i="3"/>
  <c r="U30" i="3"/>
  <c r="U23" i="3"/>
  <c r="U12" i="3"/>
  <c r="T36" i="3"/>
  <c r="R36" i="3"/>
  <c r="Q36" i="3"/>
  <c r="T35" i="3"/>
  <c r="R35" i="3"/>
  <c r="Q35" i="3"/>
  <c r="S35" i="3" s="1"/>
  <c r="P35" i="3"/>
  <c r="T34" i="3"/>
  <c r="R34" i="3"/>
  <c r="Q34" i="3"/>
  <c r="P34" i="3"/>
  <c r="R33" i="3"/>
  <c r="Q33" i="3"/>
  <c r="S33" i="3" s="1"/>
  <c r="P33" i="3"/>
  <c r="T29" i="3"/>
  <c r="R29" i="3"/>
  <c r="Q29" i="3"/>
  <c r="T28" i="3"/>
  <c r="R28" i="3"/>
  <c r="Q28" i="3"/>
  <c r="S28" i="3" s="1"/>
  <c r="P28" i="3"/>
  <c r="T27" i="3"/>
  <c r="R27" i="3"/>
  <c r="Q27" i="3"/>
  <c r="P27" i="3"/>
  <c r="R26" i="3"/>
  <c r="Q26" i="3"/>
  <c r="P26" i="3"/>
  <c r="T22" i="3"/>
  <c r="R22" i="3"/>
  <c r="Q22" i="3"/>
  <c r="T21" i="3"/>
  <c r="R21" i="3"/>
  <c r="Q21" i="3"/>
  <c r="P21" i="3"/>
  <c r="T20" i="3"/>
  <c r="R20" i="3"/>
  <c r="Q20" i="3"/>
  <c r="P20" i="3"/>
  <c r="T19" i="3"/>
  <c r="R19" i="3"/>
  <c r="Q19" i="3"/>
  <c r="S19" i="3" s="1"/>
  <c r="P19" i="3"/>
  <c r="T18" i="3"/>
  <c r="R18" i="3"/>
  <c r="Q18" i="3"/>
  <c r="P18" i="3"/>
  <c r="T17" i="3"/>
  <c r="R17" i="3"/>
  <c r="Q17" i="3"/>
  <c r="P17" i="3"/>
  <c r="T16" i="3"/>
  <c r="R16" i="3"/>
  <c r="Q16" i="3"/>
  <c r="S16" i="3" s="1"/>
  <c r="P16" i="3"/>
  <c r="R15" i="3"/>
  <c r="Q15" i="3"/>
  <c r="P15" i="3"/>
  <c r="T11" i="3"/>
  <c r="R11" i="3"/>
  <c r="Q11" i="3"/>
  <c r="S11" i="3" s="1"/>
  <c r="T10" i="3"/>
  <c r="R10" i="3"/>
  <c r="Q10" i="3"/>
  <c r="S10" i="3" s="1"/>
  <c r="P10" i="3"/>
  <c r="T9" i="3"/>
  <c r="R9" i="3"/>
  <c r="Q9" i="3"/>
  <c r="S9" i="3" s="1"/>
  <c r="P9" i="3"/>
  <c r="T8" i="3"/>
  <c r="R8" i="3"/>
  <c r="Q8" i="3"/>
  <c r="P8" i="3"/>
  <c r="T7" i="3"/>
  <c r="R7" i="3"/>
  <c r="Q7" i="3"/>
  <c r="S7" i="3" s="1"/>
  <c r="P7" i="3"/>
  <c r="T6" i="3"/>
  <c r="R6" i="3"/>
  <c r="Q6" i="3"/>
  <c r="S6" i="3" s="1"/>
  <c r="P6" i="3"/>
  <c r="T5" i="3"/>
  <c r="R5" i="3"/>
  <c r="Q5" i="3"/>
  <c r="P5" i="3"/>
  <c r="R4" i="3"/>
  <c r="Q4" i="3"/>
  <c r="P4" i="3"/>
  <c r="T57" i="3"/>
  <c r="R57" i="3"/>
  <c r="Q57" i="3"/>
  <c r="P57" i="3"/>
  <c r="T56" i="3"/>
  <c r="R56" i="3"/>
  <c r="Q56" i="3"/>
  <c r="P56" i="3"/>
  <c r="T55" i="3"/>
  <c r="R55" i="3"/>
  <c r="Q55" i="3"/>
  <c r="P55" i="3"/>
  <c r="T54" i="3"/>
  <c r="R54" i="3"/>
  <c r="Q54" i="3"/>
  <c r="P54" i="3"/>
  <c r="T53" i="3"/>
  <c r="R53" i="3"/>
  <c r="Q53" i="3"/>
  <c r="P53" i="3"/>
  <c r="T52" i="3"/>
  <c r="R52" i="3"/>
  <c r="Q52" i="3"/>
  <c r="P52" i="3"/>
  <c r="T51" i="3"/>
  <c r="R51" i="3"/>
  <c r="Q51" i="3"/>
  <c r="P51" i="3"/>
  <c r="T50" i="3"/>
  <c r="R50" i="3"/>
  <c r="Q50" i="3"/>
  <c r="P50" i="3"/>
  <c r="T48" i="3"/>
  <c r="R48" i="3"/>
  <c r="Q48" i="3"/>
  <c r="P48" i="3"/>
  <c r="H52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Q47" i="3"/>
  <c r="Q45" i="3"/>
  <c r="Q44" i="3"/>
  <c r="R47" i="3"/>
  <c r="T47" i="3"/>
  <c r="H59" i="3"/>
  <c r="P58" i="3"/>
  <c r="H58" i="3"/>
  <c r="H57" i="3"/>
  <c r="H56" i="3"/>
  <c r="H51" i="3"/>
  <c r="H50" i="3"/>
  <c r="P49" i="3"/>
  <c r="H49" i="3"/>
  <c r="H48" i="3"/>
  <c r="P47" i="3"/>
  <c r="H47" i="3"/>
  <c r="R46" i="3"/>
  <c r="Q46" i="3"/>
  <c r="P46" i="3"/>
  <c r="H46" i="3"/>
  <c r="P45" i="3"/>
  <c r="H45" i="3"/>
  <c r="T44" i="3"/>
  <c r="P44" i="3"/>
  <c r="H44" i="3"/>
  <c r="T43" i="3"/>
  <c r="R43" i="3"/>
  <c r="Q43" i="3"/>
  <c r="P43" i="3"/>
  <c r="H43" i="3"/>
  <c r="T42" i="3"/>
  <c r="R42" i="3"/>
  <c r="Q42" i="3"/>
  <c r="P42" i="3"/>
  <c r="H42" i="3"/>
  <c r="T41" i="3"/>
  <c r="R41" i="3"/>
  <c r="Q41" i="3"/>
  <c r="P41" i="3"/>
  <c r="H41" i="3"/>
  <c r="R40" i="3"/>
  <c r="Q40" i="3"/>
  <c r="P40" i="3"/>
  <c r="H40" i="3"/>
  <c r="A145" i="5"/>
  <c r="J190" i="5"/>
  <c r="A236" i="5"/>
  <c r="C131" i="5"/>
  <c r="C174" i="5"/>
  <c r="C52" i="5"/>
  <c r="C305" i="5"/>
  <c r="C279" i="5"/>
  <c r="A334" i="5"/>
  <c r="A90" i="5"/>
  <c r="C259" i="5"/>
  <c r="A325" i="5"/>
  <c r="C207" i="5"/>
  <c r="J131" i="5"/>
  <c r="A190" i="5"/>
  <c r="C41" i="5"/>
  <c r="A357" i="5"/>
  <c r="C103" i="5"/>
  <c r="C77" i="5"/>
  <c r="C65" i="5"/>
  <c r="A60" i="3"/>
  <c r="J236" i="5"/>
  <c r="C316" i="5"/>
  <c r="C23" i="3"/>
  <c r="C381" i="5"/>
  <c r="J244" i="5"/>
  <c r="J115" i="5"/>
  <c r="C357" i="5"/>
  <c r="J207" i="5"/>
  <c r="A224" i="5"/>
  <c r="A244" i="5"/>
  <c r="A65" i="5"/>
  <c r="J77" i="5"/>
  <c r="C190" i="5"/>
  <c r="A279" i="5"/>
  <c r="J334" i="5"/>
  <c r="A103" i="5"/>
  <c r="J381" i="5"/>
  <c r="C159" i="5"/>
  <c r="C115" i="5"/>
  <c r="C334" i="5"/>
  <c r="A174" i="5"/>
  <c r="J90" i="5"/>
  <c r="J65" i="5"/>
  <c r="A270" i="5"/>
  <c r="J60" i="3"/>
  <c r="C325" i="5"/>
  <c r="A381" i="5"/>
  <c r="A41" i="5"/>
  <c r="C60" i="3"/>
  <c r="A16" i="5"/>
  <c r="C145" i="5"/>
  <c r="C30" i="3"/>
  <c r="J270" i="5"/>
  <c r="J325" i="5"/>
  <c r="A131" i="5"/>
  <c r="J37" i="3"/>
  <c r="A12" i="3"/>
  <c r="J357" i="5"/>
  <c r="J259" i="5"/>
  <c r="C90" i="5"/>
  <c r="A30" i="3"/>
  <c r="C37" i="3"/>
  <c r="C236" i="5"/>
  <c r="C396" i="5"/>
  <c r="A52" i="5"/>
  <c r="C12" i="3"/>
  <c r="J16" i="5"/>
  <c r="J103" i="5"/>
  <c r="J224" i="5"/>
  <c r="C244" i="5"/>
  <c r="J30" i="3"/>
  <c r="A115" i="5"/>
  <c r="A207" i="5"/>
  <c r="C270" i="5"/>
  <c r="A159" i="5"/>
  <c r="J12" i="3"/>
  <c r="J23" i="3"/>
  <c r="C224" i="5"/>
  <c r="J52" i="5"/>
  <c r="J159" i="5"/>
  <c r="A305" i="5"/>
  <c r="A77" i="5"/>
  <c r="A316" i="5"/>
  <c r="A396" i="5"/>
  <c r="J174" i="5"/>
  <c r="C16" i="5"/>
  <c r="A37" i="3"/>
  <c r="J316" i="5"/>
  <c r="J279" i="5"/>
  <c r="J305" i="5"/>
  <c r="J41" i="5"/>
  <c r="J396" i="5"/>
  <c r="A259" i="5"/>
  <c r="A23" i="3"/>
  <c r="J145" i="5"/>
  <c r="S73" i="1" l="1"/>
  <c r="S69" i="1"/>
  <c r="S162" i="1"/>
  <c r="S296" i="5"/>
  <c r="S299" i="5"/>
  <c r="S302" i="5"/>
  <c r="S294" i="5"/>
  <c r="S297" i="5"/>
  <c r="S300" i="5"/>
  <c r="S239" i="5"/>
  <c r="S243" i="5"/>
  <c r="S291" i="5"/>
  <c r="S295" i="5"/>
  <c r="S298" i="5"/>
  <c r="S301" i="5"/>
  <c r="V21" i="5"/>
  <c r="W21" i="5" s="1"/>
  <c r="V36" i="5"/>
  <c r="W36" i="5" s="1"/>
  <c r="V38" i="5"/>
  <c r="W38" i="5" s="1"/>
  <c r="V48" i="5"/>
  <c r="W48" i="5" s="1"/>
  <c r="V69" i="5"/>
  <c r="W69" i="5" s="1"/>
  <c r="V98" i="5"/>
  <c r="W98" i="5" s="1"/>
  <c r="V137" i="5"/>
  <c r="W137" i="5" s="1"/>
  <c r="V141" i="5"/>
  <c r="W141" i="5" s="1"/>
  <c r="V155" i="5"/>
  <c r="W155" i="5" s="1"/>
  <c r="V169" i="5"/>
  <c r="W169" i="5" s="1"/>
  <c r="V194" i="5"/>
  <c r="W194" i="5" s="1"/>
  <c r="V215" i="5"/>
  <c r="W215" i="5" s="1"/>
  <c r="V283" i="5"/>
  <c r="W283" i="5" s="1"/>
  <c r="V285" i="5"/>
  <c r="W285" i="5" s="1"/>
  <c r="V302" i="5"/>
  <c r="W302" i="5" s="1"/>
  <c r="V332" i="5"/>
  <c r="W332" i="5" s="1"/>
  <c r="V337" i="5"/>
  <c r="W337" i="5" s="1"/>
  <c r="V364" i="5"/>
  <c r="W364" i="5" s="1"/>
  <c r="V8" i="5"/>
  <c r="W8" i="5" s="1"/>
  <c r="V10" i="5"/>
  <c r="W10" i="5" s="1"/>
  <c r="V14" i="5"/>
  <c r="W14" i="5" s="1"/>
  <c r="V57" i="5"/>
  <c r="W57" i="5" s="1"/>
  <c r="V127" i="5"/>
  <c r="W127" i="5" s="1"/>
  <c r="V96" i="5"/>
  <c r="W96" i="5" s="1"/>
  <c r="V83" i="5"/>
  <c r="W83" i="5" s="1"/>
  <c r="V87" i="5"/>
  <c r="W87" i="5" s="1"/>
  <c r="V179" i="5"/>
  <c r="W179" i="5" s="1"/>
  <c r="V183" i="5"/>
  <c r="W183" i="5" s="1"/>
  <c r="V185" i="5"/>
  <c r="W185" i="5" s="1"/>
  <c r="V187" i="5"/>
  <c r="W187" i="5" s="1"/>
  <c r="V150" i="5"/>
  <c r="W150" i="5" s="1"/>
  <c r="V61" i="5"/>
  <c r="W61" i="5" s="1"/>
  <c r="V252" i="5"/>
  <c r="W252" i="5" s="1"/>
  <c r="V274" i="5"/>
  <c r="W274" i="5" s="1"/>
  <c r="V278" i="5"/>
  <c r="W278" i="5" s="1"/>
  <c r="V321" i="5"/>
  <c r="W321" i="5" s="1"/>
  <c r="V323" i="5"/>
  <c r="W323" i="5" s="1"/>
  <c r="V351" i="5"/>
  <c r="W351" i="5" s="1"/>
  <c r="V353" i="5"/>
  <c r="W353" i="5" s="1"/>
  <c r="V355" i="5"/>
  <c r="W355" i="5" s="1"/>
  <c r="V360" i="5"/>
  <c r="W360" i="5" s="1"/>
  <c r="V368" i="5"/>
  <c r="W368" i="5" s="1"/>
  <c r="V370" i="5"/>
  <c r="W370" i="5" s="1"/>
  <c r="V385" i="5"/>
  <c r="W385" i="5" s="1"/>
  <c r="V387" i="5"/>
  <c r="W387" i="5" s="1"/>
  <c r="V389" i="5"/>
  <c r="W389" i="5" s="1"/>
  <c r="V391" i="5"/>
  <c r="W391" i="5" s="1"/>
  <c r="V393" i="5"/>
  <c r="W393" i="5" s="1"/>
  <c r="V395" i="5"/>
  <c r="W395" i="5" s="1"/>
  <c r="V4" i="5"/>
  <c r="W4" i="5" s="1"/>
  <c r="V27" i="5"/>
  <c r="W27" i="5" s="1"/>
  <c r="V40" i="5"/>
  <c r="W40" i="5" s="1"/>
  <c r="V49" i="5"/>
  <c r="W49" i="5" s="1"/>
  <c r="V70" i="5"/>
  <c r="W70" i="5" s="1"/>
  <c r="V99" i="5"/>
  <c r="W99" i="5" s="1"/>
  <c r="V120" i="5"/>
  <c r="W120" i="5" s="1"/>
  <c r="V74" i="5"/>
  <c r="W74" i="5" s="1"/>
  <c r="V138" i="5"/>
  <c r="W138" i="5" s="1"/>
  <c r="V142" i="5"/>
  <c r="W142" i="5" s="1"/>
  <c r="V156" i="5"/>
  <c r="W156" i="5" s="1"/>
  <c r="V166" i="5"/>
  <c r="W166" i="5" s="1"/>
  <c r="V177" i="5"/>
  <c r="W177" i="5" s="1"/>
  <c r="V198" i="5"/>
  <c r="W198" i="5" s="1"/>
  <c r="V200" i="5"/>
  <c r="W200" i="5" s="1"/>
  <c r="V217" i="5"/>
  <c r="W217" i="5" s="1"/>
  <c r="V219" i="5"/>
  <c r="W219" i="5" s="1"/>
  <c r="V263" i="5"/>
  <c r="W263" i="5" s="1"/>
  <c r="V265" i="5"/>
  <c r="W265" i="5" s="1"/>
  <c r="V267" i="5"/>
  <c r="W267" i="5" s="1"/>
  <c r="V269" i="5"/>
  <c r="W269" i="5" s="1"/>
  <c r="V310" i="5"/>
  <c r="W310" i="5" s="1"/>
  <c r="V314" i="5"/>
  <c r="W314" i="5" s="1"/>
  <c r="V374" i="5"/>
  <c r="W374" i="5" s="1"/>
  <c r="V380" i="5"/>
  <c r="W380" i="5" s="1"/>
  <c r="V62" i="5"/>
  <c r="W62" i="5" s="1"/>
  <c r="V88" i="5"/>
  <c r="W88" i="5" s="1"/>
  <c r="V258" i="5"/>
  <c r="W258" i="5" s="1"/>
  <c r="V290" i="5"/>
  <c r="W290" i="5" s="1"/>
  <c r="V303" i="5"/>
  <c r="W303" i="5" s="1"/>
  <c r="V29" i="5"/>
  <c r="W29" i="5" s="1"/>
  <c r="V33" i="5"/>
  <c r="W33" i="5" s="1"/>
  <c r="V111" i="5"/>
  <c r="W111" i="5" s="1"/>
  <c r="V157" i="5"/>
  <c r="W157" i="5" s="1"/>
  <c r="V202" i="5"/>
  <c r="W202" i="5" s="1"/>
  <c r="V221" i="5"/>
  <c r="W221" i="5" s="1"/>
  <c r="V63" i="5"/>
  <c r="W63" i="5" s="1"/>
  <c r="V80" i="5"/>
  <c r="W80" i="5" s="1"/>
  <c r="V89" i="5"/>
  <c r="W89" i="5" s="1"/>
  <c r="V170" i="5"/>
  <c r="W170" i="5" s="1"/>
  <c r="V249" i="5"/>
  <c r="W249" i="5" s="1"/>
  <c r="V338" i="5"/>
  <c r="W338" i="5" s="1"/>
  <c r="V340" i="5"/>
  <c r="W340" i="5" s="1"/>
  <c r="V344" i="5"/>
  <c r="W344" i="5" s="1"/>
  <c r="V348" i="5"/>
  <c r="W348" i="5" s="1"/>
  <c r="V24" i="5"/>
  <c r="W24" i="5" s="1"/>
  <c r="V35" i="5"/>
  <c r="W35" i="5" s="1"/>
  <c r="V51" i="5"/>
  <c r="W51" i="5" s="1"/>
  <c r="V122" i="5"/>
  <c r="W122" i="5" s="1"/>
  <c r="V158" i="5"/>
  <c r="W158" i="5" s="1"/>
  <c r="V214" i="5"/>
  <c r="W214" i="5" s="1"/>
  <c r="V284" i="5"/>
  <c r="W284" i="5" s="1"/>
  <c r="V291" i="5"/>
  <c r="W291" i="5" s="1"/>
  <c r="V331" i="5"/>
  <c r="W331" i="5" s="1"/>
  <c r="V333" i="5"/>
  <c r="W333" i="5" s="1"/>
  <c r="V363" i="5"/>
  <c r="W363" i="5" s="1"/>
  <c r="V7" i="5"/>
  <c r="W7" i="5" s="1"/>
  <c r="V11" i="5"/>
  <c r="W11" i="5" s="1"/>
  <c r="V15" i="5"/>
  <c r="W15" i="5" s="1"/>
  <c r="V64" i="5"/>
  <c r="W64" i="5" s="1"/>
  <c r="V95" i="5"/>
  <c r="W95" i="5" s="1"/>
  <c r="V178" i="5"/>
  <c r="W178" i="5" s="1"/>
  <c r="V182" i="5"/>
  <c r="W182" i="5" s="1"/>
  <c r="V188" i="5"/>
  <c r="W188" i="5" s="1"/>
  <c r="V193" i="5"/>
  <c r="W193" i="5" s="1"/>
  <c r="V253" i="5"/>
  <c r="W253" i="5" s="1"/>
  <c r="V275" i="5"/>
  <c r="W275" i="5" s="1"/>
  <c r="V282" i="5"/>
  <c r="W282" i="5" s="1"/>
  <c r="V300" i="5"/>
  <c r="W300" i="5" s="1"/>
  <c r="V322" i="5"/>
  <c r="W322" i="5" s="1"/>
  <c r="V354" i="5"/>
  <c r="W354" i="5" s="1"/>
  <c r="V369" i="5"/>
  <c r="W369" i="5" s="1"/>
  <c r="V392" i="5"/>
  <c r="W392" i="5" s="1"/>
  <c r="V26" i="5"/>
  <c r="W26" i="5" s="1"/>
  <c r="V44" i="5"/>
  <c r="W44" i="5" s="1"/>
  <c r="V73" i="5"/>
  <c r="W73" i="5" s="1"/>
  <c r="V93" i="5"/>
  <c r="W93" i="5" s="1"/>
  <c r="V135" i="5"/>
  <c r="W135" i="5" s="1"/>
  <c r="V199" i="5"/>
  <c r="W199" i="5" s="1"/>
  <c r="V211" i="5"/>
  <c r="W211" i="5" s="1"/>
  <c r="V266" i="5"/>
  <c r="W266" i="5" s="1"/>
  <c r="V288" i="5"/>
  <c r="W288" i="5" s="1"/>
  <c r="V309" i="5"/>
  <c r="W309" i="5" s="1"/>
  <c r="V311" i="5"/>
  <c r="W311" i="5" s="1"/>
  <c r="V313" i="5"/>
  <c r="W313" i="5" s="1"/>
  <c r="V315" i="5"/>
  <c r="W315" i="5" s="1"/>
  <c r="V373" i="5"/>
  <c r="W373" i="5" s="1"/>
  <c r="V375" i="5"/>
  <c r="W375" i="5" s="1"/>
  <c r="V379" i="5"/>
  <c r="W379" i="5" s="1"/>
  <c r="V384" i="5"/>
  <c r="W384" i="5" s="1"/>
  <c r="V55" i="5"/>
  <c r="W55" i="5" s="1"/>
  <c r="V59" i="5"/>
  <c r="W59" i="5" s="1"/>
  <c r="V81" i="5"/>
  <c r="W81" i="5" s="1"/>
  <c r="V119" i="5"/>
  <c r="W119" i="5" s="1"/>
  <c r="V168" i="5"/>
  <c r="W168" i="5" s="1"/>
  <c r="V149" i="5"/>
  <c r="W149" i="5" s="1"/>
  <c r="V229" i="5"/>
  <c r="W229" i="5" s="1"/>
  <c r="V233" i="5"/>
  <c r="W233" i="5" s="1"/>
  <c r="V235" i="5"/>
  <c r="W235" i="5" s="1"/>
  <c r="V257" i="5"/>
  <c r="W257" i="5" s="1"/>
  <c r="V295" i="5"/>
  <c r="W295" i="5" s="1"/>
  <c r="V304" i="5"/>
  <c r="W304" i="5" s="1"/>
  <c r="V30" i="5"/>
  <c r="W30" i="5" s="1"/>
  <c r="V34" i="5"/>
  <c r="W34" i="5" s="1"/>
  <c r="V45" i="5"/>
  <c r="W45" i="5" s="1"/>
  <c r="V68" i="5"/>
  <c r="W68" i="5" s="1"/>
  <c r="V76" i="5"/>
  <c r="W76" i="5" s="1"/>
  <c r="V94" i="5"/>
  <c r="W94" i="5" s="1"/>
  <c r="V108" i="5"/>
  <c r="W108" i="5" s="1"/>
  <c r="V110" i="5"/>
  <c r="W110" i="5" s="1"/>
  <c r="V112" i="5"/>
  <c r="W112" i="5" s="1"/>
  <c r="V124" i="5"/>
  <c r="W124" i="5" s="1"/>
  <c r="V136" i="5"/>
  <c r="W136" i="5" s="1"/>
  <c r="V140" i="5"/>
  <c r="W140" i="5" s="1"/>
  <c r="V154" i="5"/>
  <c r="W154" i="5" s="1"/>
  <c r="V163" i="5"/>
  <c r="W163" i="5" s="1"/>
  <c r="V201" i="5"/>
  <c r="W201" i="5" s="1"/>
  <c r="V203" i="5"/>
  <c r="W203" i="5" s="1"/>
  <c r="V205" i="5"/>
  <c r="W205" i="5" s="1"/>
  <c r="V143" i="5"/>
  <c r="W143" i="5" s="1"/>
  <c r="V213" i="5"/>
  <c r="W213" i="5" s="1"/>
  <c r="V220" i="5"/>
  <c r="W220" i="5" s="1"/>
  <c r="V222" i="5"/>
  <c r="W222" i="5" s="1"/>
  <c r="V227" i="5"/>
  <c r="W227" i="5" s="1"/>
  <c r="V242" i="5"/>
  <c r="W242" i="5" s="1"/>
  <c r="V23" i="5"/>
  <c r="W23" i="5" s="1"/>
  <c r="V25" i="5"/>
  <c r="W25" i="5" s="1"/>
  <c r="V114" i="5"/>
  <c r="W114" i="5" s="1"/>
  <c r="V125" i="5"/>
  <c r="W125" i="5" s="1"/>
  <c r="V165" i="5"/>
  <c r="W165" i="5" s="1"/>
  <c r="V196" i="5"/>
  <c r="W196" i="5" s="1"/>
  <c r="V144" i="5"/>
  <c r="W144" i="5" s="1"/>
  <c r="V330" i="5"/>
  <c r="W330" i="5" s="1"/>
  <c r="V362" i="5"/>
  <c r="W362" i="5" s="1"/>
  <c r="V6" i="5"/>
  <c r="W6" i="5" s="1"/>
  <c r="V12" i="5"/>
  <c r="W12" i="5" s="1"/>
  <c r="V19" i="5"/>
  <c r="W19" i="5" s="1"/>
  <c r="V181" i="5"/>
  <c r="W181" i="5" s="1"/>
  <c r="V189" i="5"/>
  <c r="W189" i="5" s="1"/>
  <c r="V276" i="5"/>
  <c r="W276" i="5" s="1"/>
  <c r="V289" i="5"/>
  <c r="W289" i="5" s="1"/>
  <c r="V297" i="5"/>
  <c r="W297" i="5" s="1"/>
  <c r="V328" i="5"/>
  <c r="W328" i="5" s="1"/>
  <c r="V287" i="5"/>
  <c r="W287" i="5" s="1"/>
  <c r="V312" i="5"/>
  <c r="W312" i="5" s="1"/>
  <c r="V319" i="5"/>
  <c r="W319" i="5" s="1"/>
  <c r="V372" i="5"/>
  <c r="W372" i="5" s="1"/>
  <c r="V376" i="5"/>
  <c r="W376" i="5" s="1"/>
  <c r="V378" i="5"/>
  <c r="W378" i="5" s="1"/>
  <c r="V58" i="5"/>
  <c r="W58" i="5" s="1"/>
  <c r="V97" i="5"/>
  <c r="W97" i="5" s="1"/>
  <c r="V84" i="5"/>
  <c r="W84" i="5" s="1"/>
  <c r="V100" i="5"/>
  <c r="W100" i="5" s="1"/>
  <c r="V210" i="5"/>
  <c r="W210" i="5" s="1"/>
  <c r="V228" i="5"/>
  <c r="W228" i="5" s="1"/>
  <c r="V230" i="5"/>
  <c r="W230" i="5" s="1"/>
  <c r="V232" i="5"/>
  <c r="W232" i="5" s="1"/>
  <c r="V234" i="5"/>
  <c r="W234" i="5" s="1"/>
  <c r="V239" i="5"/>
  <c r="W239" i="5" s="1"/>
  <c r="V243" i="5"/>
  <c r="W243" i="5" s="1"/>
  <c r="V254" i="5"/>
  <c r="W254" i="5" s="1"/>
  <c r="V256" i="5"/>
  <c r="W256" i="5" s="1"/>
  <c r="V298" i="5"/>
  <c r="W298" i="5" s="1"/>
  <c r="V308" i="5"/>
  <c r="W308" i="5" s="1"/>
  <c r="V31" i="5"/>
  <c r="W31" i="5" s="1"/>
  <c r="V50" i="5"/>
  <c r="W50" i="5" s="1"/>
  <c r="V71" i="5"/>
  <c r="W71" i="5" s="1"/>
  <c r="V129" i="5"/>
  <c r="W129" i="5" s="1"/>
  <c r="V107" i="5"/>
  <c r="W107" i="5" s="1"/>
  <c r="V109" i="5"/>
  <c r="W109" i="5" s="1"/>
  <c r="V121" i="5"/>
  <c r="W121" i="5" s="1"/>
  <c r="V75" i="5"/>
  <c r="W75" i="5" s="1"/>
  <c r="V164" i="5"/>
  <c r="W164" i="5" s="1"/>
  <c r="V167" i="5"/>
  <c r="W167" i="5" s="1"/>
  <c r="V204" i="5"/>
  <c r="W204" i="5" s="1"/>
  <c r="V206" i="5"/>
  <c r="W206" i="5" s="1"/>
  <c r="V212" i="5"/>
  <c r="W212" i="5" s="1"/>
  <c r="V223" i="5"/>
  <c r="W223" i="5" s="1"/>
  <c r="V85" i="5"/>
  <c r="W85" i="5" s="1"/>
  <c r="V101" i="5"/>
  <c r="W101" i="5" s="1"/>
  <c r="V240" i="5"/>
  <c r="W240" i="5" s="1"/>
  <c r="V293" i="5"/>
  <c r="W293" i="5" s="1"/>
  <c r="V299" i="5"/>
  <c r="W299" i="5" s="1"/>
  <c r="V342" i="5"/>
  <c r="W342" i="5" s="1"/>
  <c r="V346" i="5"/>
  <c r="W346" i="5" s="1"/>
  <c r="V350" i="5"/>
  <c r="W350" i="5" s="1"/>
  <c r="V20" i="5"/>
  <c r="W20" i="5" s="1"/>
  <c r="V22" i="5"/>
  <c r="W22" i="5" s="1"/>
  <c r="V37" i="5"/>
  <c r="W37" i="5" s="1"/>
  <c r="V72" i="5"/>
  <c r="W72" i="5" s="1"/>
  <c r="V130" i="5"/>
  <c r="W130" i="5" s="1"/>
  <c r="V113" i="5"/>
  <c r="W113" i="5" s="1"/>
  <c r="V118" i="5"/>
  <c r="W118" i="5" s="1"/>
  <c r="V134" i="5"/>
  <c r="W134" i="5" s="1"/>
  <c r="V46" i="5"/>
  <c r="W46" i="5" s="1"/>
  <c r="V195" i="5"/>
  <c r="W195" i="5" s="1"/>
  <c r="V197" i="5"/>
  <c r="W197" i="5" s="1"/>
  <c r="V216" i="5"/>
  <c r="W216" i="5" s="1"/>
  <c r="V247" i="5"/>
  <c r="W247" i="5" s="1"/>
  <c r="V286" i="5"/>
  <c r="W286" i="5" s="1"/>
  <c r="V329" i="5"/>
  <c r="W329" i="5" s="1"/>
  <c r="V361" i="5"/>
  <c r="W361" i="5" s="1"/>
  <c r="V365" i="5"/>
  <c r="W365" i="5" s="1"/>
  <c r="V371" i="5"/>
  <c r="W371" i="5" s="1"/>
  <c r="V5" i="5"/>
  <c r="W5" i="5" s="1"/>
  <c r="V9" i="5"/>
  <c r="W9" i="5" s="1"/>
  <c r="V13" i="5"/>
  <c r="W13" i="5" s="1"/>
  <c r="V171" i="5"/>
  <c r="W171" i="5" s="1"/>
  <c r="V180" i="5"/>
  <c r="W180" i="5" s="1"/>
  <c r="V184" i="5"/>
  <c r="W184" i="5" s="1"/>
  <c r="V186" i="5"/>
  <c r="W186" i="5" s="1"/>
  <c r="V148" i="5"/>
  <c r="W148" i="5" s="1"/>
  <c r="V151" i="5"/>
  <c r="W151" i="5" s="1"/>
  <c r="V241" i="5"/>
  <c r="W241" i="5" s="1"/>
  <c r="V251" i="5"/>
  <c r="W251" i="5" s="1"/>
  <c r="V277" i="5"/>
  <c r="W277" i="5" s="1"/>
  <c r="V294" i="5"/>
  <c r="W294" i="5" s="1"/>
  <c r="V320" i="5"/>
  <c r="W320" i="5" s="1"/>
  <c r="V324" i="5"/>
  <c r="W324" i="5" s="1"/>
  <c r="V352" i="5"/>
  <c r="W352" i="5" s="1"/>
  <c r="V356" i="5"/>
  <c r="W356" i="5" s="1"/>
  <c r="V367" i="5"/>
  <c r="W367" i="5" s="1"/>
  <c r="V386" i="5"/>
  <c r="W386" i="5" s="1"/>
  <c r="V388" i="5"/>
  <c r="W388" i="5" s="1"/>
  <c r="V390" i="5"/>
  <c r="W390" i="5" s="1"/>
  <c r="V394" i="5"/>
  <c r="W394" i="5" s="1"/>
  <c r="V28" i="5"/>
  <c r="W28" i="5" s="1"/>
  <c r="V39" i="5"/>
  <c r="W39" i="5" s="1"/>
  <c r="V102" i="5"/>
  <c r="W102" i="5" s="1"/>
  <c r="V123" i="5"/>
  <c r="W123" i="5" s="1"/>
  <c r="V139" i="5"/>
  <c r="W139" i="5" s="1"/>
  <c r="V47" i="5"/>
  <c r="W47" i="5" s="1"/>
  <c r="V162" i="5"/>
  <c r="W162" i="5" s="1"/>
  <c r="V218" i="5"/>
  <c r="W218" i="5" s="1"/>
  <c r="V264" i="5"/>
  <c r="W264" i="5" s="1"/>
  <c r="V268" i="5"/>
  <c r="W268" i="5" s="1"/>
  <c r="V273" i="5"/>
  <c r="W273" i="5" s="1"/>
  <c r="V377" i="5"/>
  <c r="W377" i="5" s="1"/>
  <c r="V172" i="5"/>
  <c r="W172" i="5" s="1"/>
  <c r="V152" i="5"/>
  <c r="W152" i="5" s="1"/>
  <c r="V231" i="5"/>
  <c r="W231" i="5" s="1"/>
  <c r="V255" i="5"/>
  <c r="W255" i="5" s="1"/>
  <c r="V262" i="5"/>
  <c r="W262" i="5" s="1"/>
  <c r="V301" i="5"/>
  <c r="W301" i="5" s="1"/>
  <c r="V32" i="5"/>
  <c r="W32" i="5" s="1"/>
  <c r="V56" i="5"/>
  <c r="W56" i="5" s="1"/>
  <c r="V60" i="5"/>
  <c r="W60" i="5" s="1"/>
  <c r="V82" i="5"/>
  <c r="W82" i="5" s="1"/>
  <c r="V86" i="5"/>
  <c r="W86" i="5" s="1"/>
  <c r="V106" i="5"/>
  <c r="W106" i="5" s="1"/>
  <c r="V173" i="5"/>
  <c r="W173" i="5" s="1"/>
  <c r="V153" i="5"/>
  <c r="W153" i="5" s="1"/>
  <c r="V248" i="5"/>
  <c r="W248" i="5" s="1"/>
  <c r="V250" i="5"/>
  <c r="W250" i="5" s="1"/>
  <c r="V292" i="5"/>
  <c r="W292" i="5" s="1"/>
  <c r="V296" i="5"/>
  <c r="W296" i="5" s="1"/>
  <c r="V339" i="5"/>
  <c r="W339" i="5" s="1"/>
  <c r="V341" i="5"/>
  <c r="W341" i="5" s="1"/>
  <c r="V343" i="5"/>
  <c r="W343" i="5" s="1"/>
  <c r="V345" i="5"/>
  <c r="W345" i="5" s="1"/>
  <c r="V347" i="5"/>
  <c r="W347" i="5" s="1"/>
  <c r="V349" i="5"/>
  <c r="W349" i="5" s="1"/>
  <c r="V366" i="5"/>
  <c r="W366" i="5" s="1"/>
  <c r="S288" i="5"/>
  <c r="S241" i="5"/>
  <c r="S161" i="1"/>
  <c r="S142" i="1"/>
  <c r="S145" i="1"/>
  <c r="S143" i="1"/>
  <c r="S70" i="1"/>
  <c r="S45" i="5"/>
  <c r="S48" i="5"/>
  <c r="S240" i="5"/>
  <c r="S293" i="5"/>
  <c r="S51" i="5"/>
  <c r="F20" i="4"/>
  <c r="F11" i="4"/>
  <c r="S46" i="5"/>
  <c r="S49" i="5"/>
  <c r="S258" i="5"/>
  <c r="S392" i="5"/>
  <c r="S394" i="5"/>
  <c r="S371" i="5"/>
  <c r="S373" i="5"/>
  <c r="S375" i="5"/>
  <c r="S379" i="5"/>
  <c r="S252" i="5"/>
  <c r="S292" i="5"/>
  <c r="S67" i="1"/>
  <c r="S74" i="1"/>
  <c r="S75" i="1"/>
  <c r="S364" i="5"/>
  <c r="S183" i="5"/>
  <c r="S215" i="5"/>
  <c r="S366" i="5"/>
  <c r="S253" i="5"/>
  <c r="S255" i="5"/>
  <c r="S285" i="5"/>
  <c r="S213" i="5"/>
  <c r="S275" i="5"/>
  <c r="S282" i="5"/>
  <c r="S205" i="5"/>
  <c r="S232" i="5"/>
  <c r="S234" i="5"/>
  <c r="S333" i="5"/>
  <c r="S338" i="5"/>
  <c r="S342" i="5"/>
  <c r="S380" i="5"/>
  <c r="S387" i="5"/>
  <c r="S389" i="5"/>
  <c r="S111" i="5"/>
  <c r="S26" i="5"/>
  <c r="S39" i="5"/>
  <c r="S113" i="5"/>
  <c r="S138" i="5"/>
  <c r="S145" i="5" s="1"/>
  <c r="S274" i="5"/>
  <c r="S276" i="5"/>
  <c r="S368" i="5"/>
  <c r="S24" i="5"/>
  <c r="S37" i="5"/>
  <c r="S249" i="5"/>
  <c r="S315" i="5"/>
  <c r="S322" i="5"/>
  <c r="S361" i="5"/>
  <c r="S150" i="5"/>
  <c r="S159" i="5" s="1"/>
  <c r="S229" i="5"/>
  <c r="S21" i="5"/>
  <c r="S23" i="5"/>
  <c r="S34" i="5"/>
  <c r="S194" i="5"/>
  <c r="S254" i="5"/>
  <c r="S344" i="5"/>
  <c r="S4" i="5"/>
  <c r="S25" i="5"/>
  <c r="S38" i="5"/>
  <c r="S109" i="5"/>
  <c r="S214" i="5"/>
  <c r="S304" i="5"/>
  <c r="S350" i="5"/>
  <c r="S365" i="5"/>
  <c r="S372" i="5"/>
  <c r="S374" i="5"/>
  <c r="S376" i="5"/>
  <c r="S393" i="5"/>
  <c r="S40" i="5"/>
  <c r="S177" i="5"/>
  <c r="S204" i="5"/>
  <c r="S206" i="5"/>
  <c r="S268" i="5"/>
  <c r="S273" i="5"/>
  <c r="S354" i="5"/>
  <c r="S201" i="5"/>
  <c r="S203" i="5"/>
  <c r="S269" i="5"/>
  <c r="S58" i="5"/>
  <c r="S216" i="5"/>
  <c r="T279" i="5"/>
  <c r="S303" i="5"/>
  <c r="S308" i="5"/>
  <c r="S310" i="5"/>
  <c r="S323" i="5"/>
  <c r="S330" i="5"/>
  <c r="S332" i="5"/>
  <c r="S286" i="5"/>
  <c r="S22" i="5"/>
  <c r="S197" i="5"/>
  <c r="S235" i="5"/>
  <c r="S341" i="5"/>
  <c r="S367" i="5"/>
  <c r="S185" i="5"/>
  <c r="S11" i="5"/>
  <c r="S13" i="5"/>
  <c r="S114" i="5"/>
  <c r="S180" i="5"/>
  <c r="S211" i="5"/>
  <c r="S231" i="5"/>
  <c r="S233" i="5"/>
  <c r="S345" i="5"/>
  <c r="S369" i="5"/>
  <c r="T305" i="5"/>
  <c r="S353" i="5"/>
  <c r="S196" i="5"/>
  <c r="S355" i="5"/>
  <c r="S6" i="5"/>
  <c r="S33" i="5"/>
  <c r="S250" i="5"/>
  <c r="S257" i="5"/>
  <c r="S321" i="5"/>
  <c r="S346" i="5"/>
  <c r="S391" i="5"/>
  <c r="R279" i="5"/>
  <c r="S377" i="5"/>
  <c r="S386" i="5"/>
  <c r="S178" i="5"/>
  <c r="S370" i="5"/>
  <c r="S112" i="5"/>
  <c r="Q334" i="5"/>
  <c r="T52" i="5"/>
  <c r="S35" i="5"/>
  <c r="S5" i="5"/>
  <c r="S7" i="5"/>
  <c r="S85" i="5"/>
  <c r="S184" i="5"/>
  <c r="S186" i="5"/>
  <c r="S200" i="5"/>
  <c r="S223" i="5"/>
  <c r="S230" i="5"/>
  <c r="S256" i="5"/>
  <c r="S263" i="5"/>
  <c r="S265" i="5"/>
  <c r="T316" i="5"/>
  <c r="S320" i="5"/>
  <c r="S390" i="5"/>
  <c r="T207" i="5"/>
  <c r="S313" i="5"/>
  <c r="S14" i="5"/>
  <c r="R65" i="5"/>
  <c r="S107" i="5"/>
  <c r="S277" i="5"/>
  <c r="T174" i="5"/>
  <c r="Q316" i="5"/>
  <c r="S15" i="5"/>
  <c r="R90" i="5"/>
  <c r="Q244" i="5"/>
  <c r="T244" i="5"/>
  <c r="S278" i="5"/>
  <c r="S351" i="5"/>
  <c r="S363" i="5"/>
  <c r="S395" i="5"/>
  <c r="R16" i="5"/>
  <c r="S182" i="5"/>
  <c r="S352" i="5"/>
  <c r="T224" i="5"/>
  <c r="S221" i="5"/>
  <c r="S228" i="5"/>
  <c r="R259" i="5"/>
  <c r="S106" i="5"/>
  <c r="S108" i="5"/>
  <c r="S220" i="5"/>
  <c r="R244" i="5"/>
  <c r="S378" i="5"/>
  <c r="S388" i="5"/>
  <c r="S343" i="5"/>
  <c r="T190" i="5"/>
  <c r="T115" i="5"/>
  <c r="S28" i="5"/>
  <c r="S30" i="5"/>
  <c r="S339" i="5"/>
  <c r="S189" i="5"/>
  <c r="S266" i="5"/>
  <c r="S311" i="5"/>
  <c r="S360" i="5"/>
  <c r="S12" i="5"/>
  <c r="S362" i="5"/>
  <c r="S8" i="5"/>
  <c r="S27" i="5"/>
  <c r="S32" i="5"/>
  <c r="T77" i="5"/>
  <c r="S110" i="5"/>
  <c r="S195" i="5"/>
  <c r="S198" i="5"/>
  <c r="S222" i="5"/>
  <c r="S227" i="5"/>
  <c r="S264" i="5"/>
  <c r="S283" i="5"/>
  <c r="S331" i="5"/>
  <c r="S385" i="5"/>
  <c r="S202" i="5"/>
  <c r="S217" i="5"/>
  <c r="S324" i="5"/>
  <c r="S347" i="5"/>
  <c r="T396" i="5"/>
  <c r="S9" i="5"/>
  <c r="S29" i="5"/>
  <c r="S36" i="5"/>
  <c r="Q65" i="5"/>
  <c r="S179" i="5"/>
  <c r="S181" i="5"/>
  <c r="S188" i="5"/>
  <c r="S199" i="5"/>
  <c r="S219" i="5"/>
  <c r="S248" i="5"/>
  <c r="S251" i="5"/>
  <c r="S267" i="5"/>
  <c r="S284" i="5"/>
  <c r="S287" i="5"/>
  <c r="R316" i="5"/>
  <c r="S329" i="5"/>
  <c r="S337" i="5"/>
  <c r="S356" i="5"/>
  <c r="S10" i="5"/>
  <c r="S309" i="5"/>
  <c r="Q270" i="5"/>
  <c r="S262" i="5"/>
  <c r="Q77" i="5"/>
  <c r="T65" i="5"/>
  <c r="S247" i="5"/>
  <c r="Q259" i="5"/>
  <c r="Q16" i="5"/>
  <c r="R115" i="5"/>
  <c r="Q41" i="5"/>
  <c r="S20" i="5"/>
  <c r="R224" i="5"/>
  <c r="Q103" i="5"/>
  <c r="T334" i="5"/>
  <c r="Q357" i="5"/>
  <c r="T41" i="5"/>
  <c r="Q52" i="5"/>
  <c r="T236" i="5"/>
  <c r="T381" i="5"/>
  <c r="R52" i="5"/>
  <c r="Q190" i="5"/>
  <c r="Q90" i="5"/>
  <c r="T90" i="5"/>
  <c r="Q115" i="5"/>
  <c r="R236" i="5"/>
  <c r="R357" i="5"/>
  <c r="R103" i="5"/>
  <c r="T103" i="5"/>
  <c r="R190" i="5"/>
  <c r="T259" i="5"/>
  <c r="S314" i="5"/>
  <c r="S212" i="5"/>
  <c r="T325" i="5"/>
  <c r="R77" i="5"/>
  <c r="S193" i="5"/>
  <c r="Q207" i="5"/>
  <c r="T16" i="5"/>
  <c r="R207" i="5"/>
  <c r="S328" i="5"/>
  <c r="R381" i="5"/>
  <c r="S19" i="5"/>
  <c r="S31" i="5"/>
  <c r="S187" i="5"/>
  <c r="Q224" i="5"/>
  <c r="S210" i="5"/>
  <c r="T270" i="5"/>
  <c r="Q279" i="5"/>
  <c r="R305" i="5"/>
  <c r="S312" i="5"/>
  <c r="S319" i="5"/>
  <c r="Q325" i="5"/>
  <c r="Q396" i="5"/>
  <c r="R270" i="5"/>
  <c r="R396" i="5"/>
  <c r="R334" i="5"/>
  <c r="R41" i="5"/>
  <c r="S218" i="5"/>
  <c r="R325" i="5"/>
  <c r="T357" i="5"/>
  <c r="Q236" i="5"/>
  <c r="S340" i="5"/>
  <c r="S349" i="5"/>
  <c r="Q381" i="5"/>
  <c r="S384" i="5"/>
  <c r="Q305" i="5"/>
  <c r="Q174" i="5"/>
  <c r="R174" i="5"/>
  <c r="S348" i="5"/>
  <c r="S50" i="3"/>
  <c r="S53" i="3"/>
  <c r="S56" i="3"/>
  <c r="S4" i="3"/>
  <c r="S309" i="1"/>
  <c r="S308" i="1"/>
  <c r="S306" i="1"/>
  <c r="S307" i="1"/>
  <c r="S310" i="1"/>
  <c r="S305" i="1"/>
  <c r="R23" i="3"/>
  <c r="T37" i="3"/>
  <c r="S48" i="3"/>
  <c r="S52" i="3"/>
  <c r="S55" i="3"/>
  <c r="S26" i="3"/>
  <c r="S51" i="3"/>
  <c r="S54" i="3"/>
  <c r="S57" i="3"/>
  <c r="R12" i="3"/>
  <c r="R30" i="3"/>
  <c r="S41" i="3"/>
  <c r="S43" i="3"/>
  <c r="S46" i="3"/>
  <c r="T12" i="3"/>
  <c r="S21" i="3"/>
  <c r="T30" i="3"/>
  <c r="S34" i="3"/>
  <c r="T23" i="3"/>
  <c r="Q23" i="3"/>
  <c r="R37" i="3"/>
  <c r="Q37" i="3"/>
  <c r="S29" i="3"/>
  <c r="S17" i="3"/>
  <c r="S20" i="3"/>
  <c r="S5" i="3"/>
  <c r="S8" i="3"/>
  <c r="S27" i="3"/>
  <c r="Q12" i="3"/>
  <c r="Q30" i="3"/>
  <c r="G20" i="4"/>
  <c r="G14" i="4"/>
  <c r="G13" i="4"/>
  <c r="G12" i="4"/>
  <c r="G7" i="4"/>
  <c r="G30" i="4"/>
  <c r="G18" i="4"/>
  <c r="G17" i="4"/>
  <c r="G28" i="4"/>
  <c r="G16" i="4"/>
  <c r="G27" i="4"/>
  <c r="G26" i="4"/>
  <c r="S40" i="3"/>
  <c r="S42" i="3"/>
  <c r="S15" i="3"/>
  <c r="S18" i="3"/>
  <c r="S36" i="3"/>
  <c r="S22" i="3"/>
  <c r="T49" i="3"/>
  <c r="R49" i="3"/>
  <c r="Q58" i="3"/>
  <c r="S47" i="3"/>
  <c r="R44" i="3"/>
  <c r="S44" i="3" s="1"/>
  <c r="T46" i="3"/>
  <c r="R45" i="3"/>
  <c r="S45" i="3" s="1"/>
  <c r="T45" i="3"/>
  <c r="T59" i="3"/>
  <c r="T324" i="1"/>
  <c r="R324" i="1"/>
  <c r="Q324" i="1"/>
  <c r="P324" i="1"/>
  <c r="T323" i="1"/>
  <c r="R323" i="1"/>
  <c r="Q323" i="1"/>
  <c r="T322" i="1"/>
  <c r="R322" i="1"/>
  <c r="Q322" i="1"/>
  <c r="T321" i="1"/>
  <c r="R321" i="1"/>
  <c r="Q321" i="1"/>
  <c r="P321" i="1"/>
  <c r="T320" i="1"/>
  <c r="R320" i="1"/>
  <c r="Q320" i="1"/>
  <c r="T319" i="1"/>
  <c r="R319" i="1"/>
  <c r="Q319" i="1"/>
  <c r="T318" i="1"/>
  <c r="R318" i="1"/>
  <c r="Q318" i="1"/>
  <c r="P318" i="1"/>
  <c r="T317" i="1"/>
  <c r="R317" i="1"/>
  <c r="Q317" i="1"/>
  <c r="T316" i="1"/>
  <c r="R316" i="1"/>
  <c r="Q316" i="1"/>
  <c r="P316" i="1"/>
  <c r="T315" i="1"/>
  <c r="R315" i="1"/>
  <c r="Q315" i="1"/>
  <c r="P315" i="1"/>
  <c r="T326" i="1"/>
  <c r="R326" i="1"/>
  <c r="Q326" i="1"/>
  <c r="P326" i="1"/>
  <c r="T325" i="1"/>
  <c r="R325" i="1"/>
  <c r="Q325" i="1"/>
  <c r="P325" i="1"/>
  <c r="M318" i="1"/>
  <c r="P317" i="1" s="1"/>
  <c r="J318" i="1"/>
  <c r="H318" i="1"/>
  <c r="C318" i="1"/>
  <c r="E318" i="1" s="1"/>
  <c r="A318" i="1"/>
  <c r="T340" i="1"/>
  <c r="R340" i="1"/>
  <c r="Q340" i="1"/>
  <c r="T339" i="1"/>
  <c r="R339" i="1"/>
  <c r="Q339" i="1"/>
  <c r="P339" i="1"/>
  <c r="T338" i="1"/>
  <c r="R338" i="1"/>
  <c r="Q338" i="1"/>
  <c r="P338" i="1"/>
  <c r="T337" i="1"/>
  <c r="R337" i="1"/>
  <c r="Q337" i="1"/>
  <c r="P337" i="1"/>
  <c r="T336" i="1"/>
  <c r="R336" i="1"/>
  <c r="Q336" i="1"/>
  <c r="P336" i="1"/>
  <c r="T335" i="1"/>
  <c r="R335" i="1"/>
  <c r="Q335" i="1"/>
  <c r="P335" i="1"/>
  <c r="T334" i="1"/>
  <c r="R334" i="1"/>
  <c r="Q334" i="1"/>
  <c r="P334" i="1"/>
  <c r="T333" i="1"/>
  <c r="R333" i="1"/>
  <c r="Q333" i="1"/>
  <c r="P333" i="1"/>
  <c r="T332" i="1"/>
  <c r="R332" i="1"/>
  <c r="Q332" i="1"/>
  <c r="P332" i="1"/>
  <c r="T331" i="1"/>
  <c r="R331" i="1"/>
  <c r="Q331" i="1"/>
  <c r="T330" i="1"/>
  <c r="R330" i="1"/>
  <c r="Q330" i="1"/>
  <c r="T329" i="1"/>
  <c r="R329" i="1"/>
  <c r="Q329" i="1"/>
  <c r="P329" i="1"/>
  <c r="T328" i="1"/>
  <c r="R328" i="1"/>
  <c r="Q328" i="1"/>
  <c r="T327" i="1"/>
  <c r="R327" i="1"/>
  <c r="Q327" i="1"/>
  <c r="R314" i="1"/>
  <c r="Q314" i="1"/>
  <c r="P314" i="1"/>
  <c r="T409" i="1"/>
  <c r="R409" i="1"/>
  <c r="Q409" i="1"/>
  <c r="P409" i="1"/>
  <c r="T408" i="1"/>
  <c r="R408" i="1"/>
  <c r="Q408" i="1"/>
  <c r="P408" i="1"/>
  <c r="T407" i="1"/>
  <c r="R407" i="1"/>
  <c r="Q407" i="1"/>
  <c r="T406" i="1"/>
  <c r="R406" i="1"/>
  <c r="Q406" i="1"/>
  <c r="T405" i="1"/>
  <c r="R405" i="1"/>
  <c r="Q405" i="1"/>
  <c r="P405" i="1"/>
  <c r="T404" i="1"/>
  <c r="R404" i="1"/>
  <c r="Q404" i="1"/>
  <c r="P404" i="1"/>
  <c r="T403" i="1"/>
  <c r="R403" i="1"/>
  <c r="Q403" i="1"/>
  <c r="P403" i="1"/>
  <c r="T402" i="1"/>
  <c r="R402" i="1"/>
  <c r="Q402" i="1"/>
  <c r="T401" i="1"/>
  <c r="R401" i="1"/>
  <c r="Q401" i="1"/>
  <c r="T400" i="1"/>
  <c r="R400" i="1"/>
  <c r="Q400" i="1"/>
  <c r="P400" i="1"/>
  <c r="T399" i="1"/>
  <c r="R399" i="1"/>
  <c r="Q399" i="1"/>
  <c r="P399" i="1"/>
  <c r="T398" i="1"/>
  <c r="R398" i="1"/>
  <c r="Q398" i="1"/>
  <c r="P398" i="1"/>
  <c r="T388" i="1"/>
  <c r="R388" i="1"/>
  <c r="Q388" i="1"/>
  <c r="P388" i="1"/>
  <c r="T387" i="1"/>
  <c r="R387" i="1"/>
  <c r="Q387" i="1"/>
  <c r="P387" i="1"/>
  <c r="T386" i="1"/>
  <c r="R386" i="1"/>
  <c r="Q386" i="1"/>
  <c r="T385" i="1"/>
  <c r="R385" i="1"/>
  <c r="Q385" i="1"/>
  <c r="T384" i="1"/>
  <c r="R384" i="1"/>
  <c r="Q384" i="1"/>
  <c r="P384" i="1"/>
  <c r="T383" i="1"/>
  <c r="R383" i="1"/>
  <c r="Q383" i="1"/>
  <c r="P383" i="1"/>
  <c r="T288" i="1"/>
  <c r="R288" i="1"/>
  <c r="Q288" i="1"/>
  <c r="P288" i="1"/>
  <c r="T286" i="1"/>
  <c r="R286" i="1"/>
  <c r="Q286" i="1"/>
  <c r="P286" i="1"/>
  <c r="T285" i="1"/>
  <c r="R285" i="1"/>
  <c r="Q285" i="1"/>
  <c r="T284" i="1"/>
  <c r="R284" i="1"/>
  <c r="Q284" i="1"/>
  <c r="T283" i="1"/>
  <c r="R283" i="1"/>
  <c r="Q283" i="1"/>
  <c r="P283" i="1"/>
  <c r="T282" i="1"/>
  <c r="R282" i="1"/>
  <c r="Q282" i="1"/>
  <c r="T281" i="1"/>
  <c r="R281" i="1"/>
  <c r="Q281" i="1"/>
  <c r="T280" i="1"/>
  <c r="R280" i="1"/>
  <c r="Q280" i="1"/>
  <c r="P280" i="1"/>
  <c r="T275" i="1"/>
  <c r="R275" i="1"/>
  <c r="Q275" i="1"/>
  <c r="T274" i="1"/>
  <c r="R274" i="1"/>
  <c r="Q274" i="1"/>
  <c r="T273" i="1"/>
  <c r="R273" i="1"/>
  <c r="Q273" i="1"/>
  <c r="T272" i="1"/>
  <c r="R272" i="1"/>
  <c r="Q272" i="1"/>
  <c r="P272" i="1"/>
  <c r="T270" i="1"/>
  <c r="R270" i="1"/>
  <c r="Q270" i="1"/>
  <c r="P270" i="1"/>
  <c r="T269" i="1"/>
  <c r="R269" i="1"/>
  <c r="Q269" i="1"/>
  <c r="R268" i="1"/>
  <c r="Q268" i="1"/>
  <c r="T252" i="1"/>
  <c r="R252" i="1"/>
  <c r="Q252" i="1"/>
  <c r="T251" i="1"/>
  <c r="R251" i="1"/>
  <c r="Q251" i="1"/>
  <c r="P251" i="1"/>
  <c r="T250" i="1"/>
  <c r="R250" i="1"/>
  <c r="Q250" i="1"/>
  <c r="P250" i="1"/>
  <c r="T249" i="1"/>
  <c r="R249" i="1"/>
  <c r="Q249" i="1"/>
  <c r="P249" i="1"/>
  <c r="T248" i="1"/>
  <c r="R248" i="1"/>
  <c r="Q248" i="1"/>
  <c r="T247" i="1"/>
  <c r="R247" i="1"/>
  <c r="Q247" i="1"/>
  <c r="T246" i="1"/>
  <c r="R246" i="1"/>
  <c r="Q246" i="1"/>
  <c r="P246" i="1"/>
  <c r="T245" i="1"/>
  <c r="R245" i="1"/>
  <c r="Q245" i="1"/>
  <c r="T244" i="1"/>
  <c r="R244" i="1"/>
  <c r="Q244" i="1"/>
  <c r="T243" i="1"/>
  <c r="R243" i="1"/>
  <c r="Q243" i="1"/>
  <c r="P243" i="1"/>
  <c r="T242" i="1"/>
  <c r="R242" i="1"/>
  <c r="Q242" i="1"/>
  <c r="T241" i="1"/>
  <c r="R241" i="1"/>
  <c r="Q241" i="1"/>
  <c r="T240" i="1"/>
  <c r="R240" i="1"/>
  <c r="Q240" i="1"/>
  <c r="R239" i="1"/>
  <c r="Q239" i="1"/>
  <c r="T232" i="1"/>
  <c r="R232" i="1"/>
  <c r="Q232" i="1"/>
  <c r="P232" i="1"/>
  <c r="T230" i="1"/>
  <c r="R230" i="1"/>
  <c r="Q230" i="1"/>
  <c r="P230" i="1"/>
  <c r="T229" i="1"/>
  <c r="R229" i="1"/>
  <c r="Q229" i="1"/>
  <c r="T228" i="1"/>
  <c r="R228" i="1"/>
  <c r="Q228" i="1"/>
  <c r="T227" i="1"/>
  <c r="R227" i="1"/>
  <c r="Q227" i="1"/>
  <c r="P227" i="1"/>
  <c r="T226" i="1"/>
  <c r="R226" i="1"/>
  <c r="Q226" i="1"/>
  <c r="T225" i="1"/>
  <c r="R225" i="1"/>
  <c r="Q225" i="1"/>
  <c r="T224" i="1"/>
  <c r="R224" i="1"/>
  <c r="Q224" i="1"/>
  <c r="P224" i="1"/>
  <c r="T223" i="1"/>
  <c r="R223" i="1"/>
  <c r="Q223" i="1"/>
  <c r="P223" i="1"/>
  <c r="T218" i="1"/>
  <c r="R218" i="1"/>
  <c r="Q218" i="1"/>
  <c r="T217" i="1"/>
  <c r="R217" i="1"/>
  <c r="Q217" i="1"/>
  <c r="P217" i="1"/>
  <c r="T215" i="1"/>
  <c r="R215" i="1"/>
  <c r="Q215" i="1"/>
  <c r="P215" i="1"/>
  <c r="T214" i="1"/>
  <c r="R214" i="1"/>
  <c r="Q214" i="1"/>
  <c r="P214" i="1"/>
  <c r="T213" i="1"/>
  <c r="R213" i="1"/>
  <c r="Q213" i="1"/>
  <c r="P213" i="1"/>
  <c r="T212" i="1"/>
  <c r="R212" i="1"/>
  <c r="Q212" i="1"/>
  <c r="P212" i="1"/>
  <c r="T211" i="1"/>
  <c r="R211" i="1"/>
  <c r="Q211" i="1"/>
  <c r="R210" i="1"/>
  <c r="Q210" i="1"/>
  <c r="T190" i="1"/>
  <c r="R190" i="1"/>
  <c r="Q190" i="1"/>
  <c r="T189" i="1"/>
  <c r="R189" i="1"/>
  <c r="Q189" i="1"/>
  <c r="P189" i="1"/>
  <c r="T188" i="1"/>
  <c r="R188" i="1"/>
  <c r="Q188" i="1"/>
  <c r="P188" i="1"/>
  <c r="T187" i="1"/>
  <c r="R187" i="1"/>
  <c r="Q187" i="1"/>
  <c r="P187" i="1"/>
  <c r="T186" i="1"/>
  <c r="R186" i="1"/>
  <c r="Q186" i="1"/>
  <c r="T185" i="1"/>
  <c r="R185" i="1"/>
  <c r="Q185" i="1"/>
  <c r="T184" i="1"/>
  <c r="R184" i="1"/>
  <c r="Q184" i="1"/>
  <c r="T183" i="1"/>
  <c r="R183" i="1"/>
  <c r="Q183" i="1"/>
  <c r="T182" i="1"/>
  <c r="R182" i="1"/>
  <c r="Q182" i="1"/>
  <c r="P182" i="1"/>
  <c r="T181" i="1"/>
  <c r="R181" i="1"/>
  <c r="Q181" i="1"/>
  <c r="P181" i="1"/>
  <c r="T180" i="1"/>
  <c r="R180" i="1"/>
  <c r="Q180" i="1"/>
  <c r="P180" i="1"/>
  <c r="R179" i="1"/>
  <c r="Q179" i="1"/>
  <c r="P179" i="1"/>
  <c r="T72" i="1"/>
  <c r="R72" i="1"/>
  <c r="Q72" i="1"/>
  <c r="P72" i="1"/>
  <c r="T140" i="1"/>
  <c r="R140" i="1"/>
  <c r="Q140" i="1"/>
  <c r="P140" i="1"/>
  <c r="T139" i="1"/>
  <c r="R139" i="1"/>
  <c r="Q139" i="1"/>
  <c r="R138" i="1"/>
  <c r="Q138" i="1"/>
  <c r="T134" i="1"/>
  <c r="R134" i="1"/>
  <c r="Q134" i="1"/>
  <c r="T133" i="1"/>
  <c r="R133" i="1"/>
  <c r="Q133" i="1"/>
  <c r="P133" i="1"/>
  <c r="T132" i="1"/>
  <c r="R132" i="1"/>
  <c r="Q132" i="1"/>
  <c r="T131" i="1"/>
  <c r="R131" i="1"/>
  <c r="Q131" i="1"/>
  <c r="T130" i="1"/>
  <c r="R130" i="1"/>
  <c r="Q130" i="1"/>
  <c r="P130" i="1"/>
  <c r="T128" i="1"/>
  <c r="R128" i="1"/>
  <c r="Q128" i="1"/>
  <c r="P128" i="1"/>
  <c r="T127" i="1"/>
  <c r="R127" i="1"/>
  <c r="Q127" i="1"/>
  <c r="P127" i="1"/>
  <c r="T109" i="1"/>
  <c r="R109" i="1"/>
  <c r="Q109" i="1"/>
  <c r="T108" i="1"/>
  <c r="R108" i="1"/>
  <c r="Q108" i="1"/>
  <c r="P108" i="1"/>
  <c r="T107" i="1"/>
  <c r="R107" i="1"/>
  <c r="Q107" i="1"/>
  <c r="P107" i="1"/>
  <c r="T106" i="1"/>
  <c r="R106" i="1"/>
  <c r="Q106" i="1"/>
  <c r="P106" i="1"/>
  <c r="T105" i="1"/>
  <c r="R105" i="1"/>
  <c r="Q105" i="1"/>
  <c r="P105" i="1"/>
  <c r="T103" i="1"/>
  <c r="R103" i="1"/>
  <c r="Q103" i="1"/>
  <c r="P103" i="1"/>
  <c r="T102" i="1"/>
  <c r="R102" i="1"/>
  <c r="Q102" i="1"/>
  <c r="P102" i="1"/>
  <c r="T101" i="1"/>
  <c r="R101" i="1"/>
  <c r="Q101" i="1"/>
  <c r="P101" i="1"/>
  <c r="T100" i="1"/>
  <c r="R100" i="1"/>
  <c r="Q100" i="1"/>
  <c r="T99" i="1"/>
  <c r="R99" i="1"/>
  <c r="Q99" i="1"/>
  <c r="T98" i="1"/>
  <c r="R98" i="1"/>
  <c r="Q98" i="1"/>
  <c r="P98" i="1"/>
  <c r="T97" i="1"/>
  <c r="R97" i="1"/>
  <c r="Q97" i="1"/>
  <c r="P97" i="1"/>
  <c r="T96" i="1"/>
  <c r="R96" i="1"/>
  <c r="Q96" i="1"/>
  <c r="P96" i="1"/>
  <c r="T95" i="1"/>
  <c r="R95" i="1"/>
  <c r="Q95" i="1"/>
  <c r="R94" i="1"/>
  <c r="Q94" i="1"/>
  <c r="T149" i="1"/>
  <c r="R149" i="1"/>
  <c r="Q149" i="1"/>
  <c r="T148" i="1"/>
  <c r="R148" i="1"/>
  <c r="Q148" i="1"/>
  <c r="T147" i="1"/>
  <c r="R147" i="1"/>
  <c r="Q147" i="1"/>
  <c r="P147" i="1"/>
  <c r="T62" i="1"/>
  <c r="R62" i="1"/>
  <c r="Q62" i="1"/>
  <c r="P62" i="1"/>
  <c r="T61" i="1"/>
  <c r="R61" i="1"/>
  <c r="Q61" i="1"/>
  <c r="P61" i="1"/>
  <c r="T60" i="1"/>
  <c r="R60" i="1"/>
  <c r="Q60" i="1"/>
  <c r="T59" i="1"/>
  <c r="R59" i="1"/>
  <c r="Q59" i="1"/>
  <c r="T58" i="1"/>
  <c r="R58" i="1"/>
  <c r="Q58" i="1"/>
  <c r="P58" i="1"/>
  <c r="T39" i="1"/>
  <c r="R39" i="1"/>
  <c r="Q39" i="1"/>
  <c r="T38" i="1"/>
  <c r="R38" i="1"/>
  <c r="Q38" i="1"/>
  <c r="T37" i="1"/>
  <c r="R37" i="1"/>
  <c r="Q37" i="1"/>
  <c r="T36" i="1"/>
  <c r="R36" i="1"/>
  <c r="Q36" i="1"/>
  <c r="P36" i="1"/>
  <c r="T35" i="1"/>
  <c r="R35" i="1"/>
  <c r="Q35" i="1"/>
  <c r="P35" i="1"/>
  <c r="T34" i="1"/>
  <c r="R34" i="1"/>
  <c r="Q34" i="1"/>
  <c r="T33" i="1"/>
  <c r="R33" i="1"/>
  <c r="Q33" i="1"/>
  <c r="T32" i="1"/>
  <c r="R32" i="1"/>
  <c r="Q32" i="1"/>
  <c r="P32" i="1"/>
  <c r="T31" i="1"/>
  <c r="R31" i="1"/>
  <c r="Q31" i="1"/>
  <c r="P31" i="1"/>
  <c r="T30" i="1"/>
  <c r="R30" i="1"/>
  <c r="Q30" i="1"/>
  <c r="P30" i="1"/>
  <c r="T29" i="1"/>
  <c r="R29" i="1"/>
  <c r="Q29" i="1"/>
  <c r="P29" i="1"/>
  <c r="T28" i="1"/>
  <c r="R28" i="1"/>
  <c r="Q28" i="1"/>
  <c r="T27" i="1"/>
  <c r="R27" i="1"/>
  <c r="Q27" i="1"/>
  <c r="T26" i="1"/>
  <c r="R26" i="1"/>
  <c r="Q26" i="1"/>
  <c r="P26" i="1"/>
  <c r="T25" i="1"/>
  <c r="R25" i="1"/>
  <c r="Q25" i="1"/>
  <c r="T24" i="1"/>
  <c r="R24" i="1"/>
  <c r="Q24" i="1"/>
  <c r="T23" i="1"/>
  <c r="R23" i="1"/>
  <c r="Q23" i="1"/>
  <c r="P23" i="1"/>
  <c r="T22" i="1"/>
  <c r="R22" i="1"/>
  <c r="Q22" i="1"/>
  <c r="P22" i="1"/>
  <c r="O407" i="1"/>
  <c r="P407" i="1" s="1"/>
  <c r="M407" i="1"/>
  <c r="P406" i="1" s="1"/>
  <c r="J407" i="1"/>
  <c r="H407" i="1"/>
  <c r="C407" i="1"/>
  <c r="E407" i="1" s="1"/>
  <c r="A407" i="1"/>
  <c r="A408" i="1" s="1"/>
  <c r="A409" i="1" s="1"/>
  <c r="O402" i="1"/>
  <c r="P402" i="1" s="1"/>
  <c r="M402" i="1"/>
  <c r="P401" i="1" s="1"/>
  <c r="J402" i="1"/>
  <c r="H402" i="1"/>
  <c r="C402" i="1"/>
  <c r="E402" i="1" s="1"/>
  <c r="O386" i="1"/>
  <c r="P386" i="1" s="1"/>
  <c r="M386" i="1"/>
  <c r="P385" i="1" s="1"/>
  <c r="J386" i="1"/>
  <c r="H386" i="1"/>
  <c r="C386" i="1"/>
  <c r="E386" i="1" s="1"/>
  <c r="A386" i="1"/>
  <c r="J338" i="1"/>
  <c r="H338" i="1"/>
  <c r="C338" i="1"/>
  <c r="E338" i="1" s="1"/>
  <c r="A338" i="1"/>
  <c r="O331" i="1"/>
  <c r="P331" i="1" s="1"/>
  <c r="M331" i="1"/>
  <c r="P330" i="1" s="1"/>
  <c r="J331" i="1"/>
  <c r="H331" i="1"/>
  <c r="C331" i="1"/>
  <c r="E331" i="1" s="1"/>
  <c r="A331" i="1"/>
  <c r="O328" i="1"/>
  <c r="P328" i="1" s="1"/>
  <c r="M328" i="1"/>
  <c r="P327" i="1" s="1"/>
  <c r="J328" i="1"/>
  <c r="H328" i="1"/>
  <c r="C328" i="1"/>
  <c r="E328" i="1" s="1"/>
  <c r="A328" i="1"/>
  <c r="O323" i="1"/>
  <c r="P323" i="1" s="1"/>
  <c r="M323" i="1"/>
  <c r="P322" i="1" s="1"/>
  <c r="J323" i="1"/>
  <c r="H323" i="1"/>
  <c r="C323" i="1"/>
  <c r="E323" i="1" s="1"/>
  <c r="A323" i="1"/>
  <c r="O320" i="1"/>
  <c r="P320" i="1" s="1"/>
  <c r="M320" i="1"/>
  <c r="P319" i="1" s="1"/>
  <c r="J320" i="1"/>
  <c r="H320" i="1"/>
  <c r="C320" i="1"/>
  <c r="E320" i="1" s="1"/>
  <c r="A320" i="1"/>
  <c r="O285" i="1"/>
  <c r="P285" i="1" s="1"/>
  <c r="M285" i="1"/>
  <c r="P284" i="1" s="1"/>
  <c r="J285" i="1"/>
  <c r="H285" i="1"/>
  <c r="C285" i="1"/>
  <c r="E285" i="1" s="1"/>
  <c r="A285" i="1"/>
  <c r="O282" i="1"/>
  <c r="P282" i="1" s="1"/>
  <c r="M282" i="1"/>
  <c r="P281" i="1" s="1"/>
  <c r="J282" i="1"/>
  <c r="H282" i="1"/>
  <c r="C282" i="1"/>
  <c r="E282" i="1" s="1"/>
  <c r="A282" i="1"/>
  <c r="O274" i="1"/>
  <c r="P274" i="1" s="1"/>
  <c r="M274" i="1"/>
  <c r="P273" i="1" s="1"/>
  <c r="J274" i="1"/>
  <c r="H274" i="1"/>
  <c r="C274" i="1"/>
  <c r="E274" i="1" s="1"/>
  <c r="A274" i="1"/>
  <c r="O269" i="1"/>
  <c r="P269" i="1" s="1"/>
  <c r="M269" i="1"/>
  <c r="P268" i="1" s="1"/>
  <c r="J269" i="1"/>
  <c r="H269" i="1"/>
  <c r="C269" i="1"/>
  <c r="E269" i="1" s="1"/>
  <c r="A269" i="1"/>
  <c r="O248" i="1"/>
  <c r="P248" i="1" s="1"/>
  <c r="M248" i="1"/>
  <c r="P247" i="1" s="1"/>
  <c r="J248" i="1"/>
  <c r="H248" i="1"/>
  <c r="C248" i="1"/>
  <c r="E248" i="1" s="1"/>
  <c r="A248" i="1"/>
  <c r="O245" i="1"/>
  <c r="P245" i="1" s="1"/>
  <c r="M245" i="1"/>
  <c r="P244" i="1" s="1"/>
  <c r="J245" i="1"/>
  <c r="H245" i="1"/>
  <c r="C245" i="1"/>
  <c r="E245" i="1" s="1"/>
  <c r="A245" i="1"/>
  <c r="O242" i="1"/>
  <c r="P242" i="1" s="1"/>
  <c r="M242" i="1"/>
  <c r="P241" i="1" s="1"/>
  <c r="J242" i="1"/>
  <c r="H242" i="1"/>
  <c r="C242" i="1"/>
  <c r="E242" i="1" s="1"/>
  <c r="A242" i="1"/>
  <c r="O240" i="1"/>
  <c r="P240" i="1" s="1"/>
  <c r="M240" i="1"/>
  <c r="P239" i="1" s="1"/>
  <c r="J240" i="1"/>
  <c r="H240" i="1"/>
  <c r="C240" i="1"/>
  <c r="E240" i="1" s="1"/>
  <c r="A240" i="1"/>
  <c r="O229" i="1"/>
  <c r="P229" i="1" s="1"/>
  <c r="M229" i="1"/>
  <c r="P228" i="1" s="1"/>
  <c r="J229" i="1"/>
  <c r="H229" i="1"/>
  <c r="C229" i="1"/>
  <c r="E229" i="1" s="1"/>
  <c r="A229" i="1"/>
  <c r="O226" i="1"/>
  <c r="P226" i="1" s="1"/>
  <c r="M226" i="1"/>
  <c r="P225" i="1" s="1"/>
  <c r="J226" i="1"/>
  <c r="H226" i="1"/>
  <c r="C226" i="1"/>
  <c r="E226" i="1" s="1"/>
  <c r="A226" i="1"/>
  <c r="O211" i="1"/>
  <c r="P211" i="1" s="1"/>
  <c r="M211" i="1"/>
  <c r="P210" i="1" s="1"/>
  <c r="J211" i="1"/>
  <c r="H211" i="1"/>
  <c r="C211" i="1"/>
  <c r="E211" i="1" s="1"/>
  <c r="A211" i="1"/>
  <c r="O186" i="1"/>
  <c r="P186" i="1" s="1"/>
  <c r="M186" i="1"/>
  <c r="P185" i="1" s="1"/>
  <c r="J186" i="1"/>
  <c r="H186" i="1"/>
  <c r="C186" i="1"/>
  <c r="E186" i="1" s="1"/>
  <c r="A186" i="1"/>
  <c r="O184" i="1"/>
  <c r="P184" i="1" s="1"/>
  <c r="M184" i="1"/>
  <c r="P183" i="1" s="1"/>
  <c r="J184" i="1"/>
  <c r="H184" i="1"/>
  <c r="C184" i="1"/>
  <c r="E184" i="1" s="1"/>
  <c r="A184" i="1"/>
  <c r="O139" i="1"/>
  <c r="P139" i="1" s="1"/>
  <c r="M139" i="1"/>
  <c r="P138" i="1" s="1"/>
  <c r="J139" i="1"/>
  <c r="H139" i="1"/>
  <c r="C139" i="1"/>
  <c r="E139" i="1" s="1"/>
  <c r="A139" i="1"/>
  <c r="O132" i="1"/>
  <c r="P132" i="1" s="1"/>
  <c r="M132" i="1"/>
  <c r="P131" i="1" s="1"/>
  <c r="J132" i="1"/>
  <c r="H132" i="1"/>
  <c r="C132" i="1"/>
  <c r="E132" i="1" s="1"/>
  <c r="A132" i="1"/>
  <c r="O100" i="1"/>
  <c r="P100" i="1" s="1"/>
  <c r="M100" i="1"/>
  <c r="P99" i="1" s="1"/>
  <c r="J100" i="1"/>
  <c r="H100" i="1"/>
  <c r="C100" i="1"/>
  <c r="E100" i="1" s="1"/>
  <c r="A100" i="1"/>
  <c r="O95" i="1"/>
  <c r="P95" i="1" s="1"/>
  <c r="M95" i="1"/>
  <c r="P94" i="1" s="1"/>
  <c r="J95" i="1"/>
  <c r="H95" i="1"/>
  <c r="C95" i="1"/>
  <c r="E95" i="1" s="1"/>
  <c r="A95" i="1"/>
  <c r="O149" i="1"/>
  <c r="M149" i="1"/>
  <c r="P148" i="1" s="1"/>
  <c r="J149" i="1"/>
  <c r="H149" i="1"/>
  <c r="C149" i="1"/>
  <c r="E149" i="1" s="1"/>
  <c r="O146" i="1"/>
  <c r="P146" i="1" s="1"/>
  <c r="M146" i="1"/>
  <c r="P145" i="1" s="1"/>
  <c r="J146" i="1"/>
  <c r="H146" i="1"/>
  <c r="C146" i="1"/>
  <c r="E146" i="1" s="1"/>
  <c r="O60" i="1"/>
  <c r="P60" i="1" s="1"/>
  <c r="M60" i="1"/>
  <c r="P59" i="1" s="1"/>
  <c r="J60" i="1"/>
  <c r="H60" i="1"/>
  <c r="C60" i="1"/>
  <c r="E60" i="1" s="1"/>
  <c r="A60" i="1"/>
  <c r="O38" i="1"/>
  <c r="P38" i="1" s="1"/>
  <c r="M38" i="1"/>
  <c r="P37" i="1" s="1"/>
  <c r="J38" i="1"/>
  <c r="H38" i="1"/>
  <c r="C38" i="1"/>
  <c r="E38" i="1" s="1"/>
  <c r="A38" i="1"/>
  <c r="O34" i="1"/>
  <c r="P34" i="1" s="1"/>
  <c r="M34" i="1"/>
  <c r="P33" i="1" s="1"/>
  <c r="J34" i="1"/>
  <c r="H34" i="1"/>
  <c r="C34" i="1"/>
  <c r="E34" i="1" s="1"/>
  <c r="A34" i="1"/>
  <c r="O28" i="1"/>
  <c r="P28" i="1" s="1"/>
  <c r="M28" i="1"/>
  <c r="P27" i="1" s="1"/>
  <c r="J28" i="1"/>
  <c r="H28" i="1"/>
  <c r="C28" i="1"/>
  <c r="E28" i="1" s="1"/>
  <c r="A28" i="1"/>
  <c r="O25" i="1"/>
  <c r="P25" i="1" s="1"/>
  <c r="M25" i="1"/>
  <c r="P24" i="1" s="1"/>
  <c r="J25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6" i="1"/>
  <c r="H415" i="1"/>
  <c r="H414" i="1"/>
  <c r="H413" i="1"/>
  <c r="H412" i="1"/>
  <c r="H411" i="1"/>
  <c r="H410" i="1"/>
  <c r="H409" i="1"/>
  <c r="H408" i="1"/>
  <c r="H406" i="1"/>
  <c r="H405" i="1"/>
  <c r="H404" i="1"/>
  <c r="H403" i="1"/>
  <c r="H401" i="1"/>
  <c r="H400" i="1"/>
  <c r="H399" i="1"/>
  <c r="H398" i="1"/>
  <c r="H397" i="1"/>
  <c r="H396" i="1"/>
  <c r="H392" i="1"/>
  <c r="H391" i="1"/>
  <c r="H390" i="1"/>
  <c r="H389" i="1"/>
  <c r="H388" i="1"/>
  <c r="H387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69" i="1"/>
  <c r="H368" i="1"/>
  <c r="H367" i="1"/>
  <c r="H366" i="1"/>
  <c r="H365" i="1"/>
  <c r="H364" i="1"/>
  <c r="H360" i="1"/>
  <c r="H359" i="1"/>
  <c r="H358" i="1"/>
  <c r="H357" i="1"/>
  <c r="H356" i="1"/>
  <c r="H355" i="1"/>
  <c r="H351" i="1"/>
  <c r="H350" i="1"/>
  <c r="H349" i="1"/>
  <c r="H348" i="1"/>
  <c r="H347" i="1"/>
  <c r="H346" i="1"/>
  <c r="H345" i="1"/>
  <c r="H344" i="1"/>
  <c r="H340" i="1"/>
  <c r="H339" i="1"/>
  <c r="H337" i="1"/>
  <c r="H336" i="1"/>
  <c r="H335" i="1"/>
  <c r="H334" i="1"/>
  <c r="H333" i="1"/>
  <c r="H332" i="1"/>
  <c r="H330" i="1"/>
  <c r="H329" i="1"/>
  <c r="H327" i="1"/>
  <c r="H326" i="1"/>
  <c r="H325" i="1"/>
  <c r="H324" i="1"/>
  <c r="H322" i="1"/>
  <c r="H321" i="1"/>
  <c r="H319" i="1"/>
  <c r="H317" i="1"/>
  <c r="H316" i="1"/>
  <c r="H315" i="1"/>
  <c r="H314" i="1"/>
  <c r="H310" i="1"/>
  <c r="H309" i="1"/>
  <c r="H308" i="1"/>
  <c r="H307" i="1"/>
  <c r="H306" i="1"/>
  <c r="H305" i="1"/>
  <c r="H301" i="1"/>
  <c r="H300" i="1"/>
  <c r="H299" i="1"/>
  <c r="H298" i="1"/>
  <c r="H297" i="1"/>
  <c r="H296" i="1"/>
  <c r="H295" i="1"/>
  <c r="H294" i="1"/>
  <c r="H290" i="1"/>
  <c r="H289" i="1"/>
  <c r="H288" i="1"/>
  <c r="H287" i="1"/>
  <c r="H286" i="1"/>
  <c r="H284" i="1"/>
  <c r="H283" i="1"/>
  <c r="H281" i="1"/>
  <c r="H280" i="1"/>
  <c r="H279" i="1"/>
  <c r="H275" i="1"/>
  <c r="H273" i="1"/>
  <c r="H272" i="1"/>
  <c r="H271" i="1"/>
  <c r="H270" i="1"/>
  <c r="H268" i="1"/>
  <c r="H264" i="1"/>
  <c r="H263" i="1"/>
  <c r="H262" i="1"/>
  <c r="H261" i="1"/>
  <c r="H260" i="1"/>
  <c r="H259" i="1"/>
  <c r="H258" i="1"/>
  <c r="H257" i="1"/>
  <c r="H256" i="1"/>
  <c r="H252" i="1"/>
  <c r="H251" i="1"/>
  <c r="H250" i="1"/>
  <c r="H249" i="1"/>
  <c r="H247" i="1"/>
  <c r="H246" i="1"/>
  <c r="H244" i="1"/>
  <c r="H243" i="1"/>
  <c r="H241" i="1"/>
  <c r="H239" i="1"/>
  <c r="H163" i="1"/>
  <c r="H162" i="1"/>
  <c r="H235" i="1"/>
  <c r="H234" i="1"/>
  <c r="H233" i="1"/>
  <c r="H232" i="1"/>
  <c r="H231" i="1"/>
  <c r="H230" i="1"/>
  <c r="H228" i="1"/>
  <c r="H227" i="1"/>
  <c r="H225" i="1"/>
  <c r="H224" i="1"/>
  <c r="H223" i="1"/>
  <c r="H222" i="1"/>
  <c r="H218" i="1"/>
  <c r="H217" i="1"/>
  <c r="H216" i="1"/>
  <c r="H215" i="1"/>
  <c r="H214" i="1"/>
  <c r="H213" i="1"/>
  <c r="H212" i="1"/>
  <c r="H210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0" i="1"/>
  <c r="H189" i="1"/>
  <c r="H188" i="1"/>
  <c r="H187" i="1"/>
  <c r="H185" i="1"/>
  <c r="H183" i="1"/>
  <c r="H182" i="1"/>
  <c r="H181" i="1"/>
  <c r="H180" i="1"/>
  <c r="H179" i="1"/>
  <c r="H175" i="1"/>
  <c r="H174" i="1"/>
  <c r="H173" i="1"/>
  <c r="H172" i="1"/>
  <c r="H171" i="1"/>
  <c r="H170" i="1"/>
  <c r="H169" i="1"/>
  <c r="H168" i="1"/>
  <c r="H167" i="1"/>
  <c r="H161" i="1"/>
  <c r="H160" i="1"/>
  <c r="H159" i="1"/>
  <c r="H158" i="1"/>
  <c r="H157" i="1"/>
  <c r="H156" i="1"/>
  <c r="H155" i="1"/>
  <c r="H154" i="1"/>
  <c r="H153" i="1"/>
  <c r="H74" i="1"/>
  <c r="H73" i="1"/>
  <c r="H72" i="1"/>
  <c r="H71" i="1"/>
  <c r="H143" i="1"/>
  <c r="H142" i="1"/>
  <c r="H141" i="1"/>
  <c r="H140" i="1"/>
  <c r="H138" i="1"/>
  <c r="H134" i="1"/>
  <c r="H133" i="1"/>
  <c r="H131" i="1"/>
  <c r="H130" i="1"/>
  <c r="H129" i="1"/>
  <c r="H128" i="1"/>
  <c r="H127" i="1"/>
  <c r="H126" i="1"/>
  <c r="H122" i="1"/>
  <c r="H121" i="1"/>
  <c r="H120" i="1"/>
  <c r="H119" i="1"/>
  <c r="H118" i="1"/>
  <c r="H117" i="1"/>
  <c r="H116" i="1"/>
  <c r="H115" i="1"/>
  <c r="H114" i="1"/>
  <c r="H113" i="1"/>
  <c r="H109" i="1"/>
  <c r="H108" i="1"/>
  <c r="H107" i="1"/>
  <c r="H106" i="1"/>
  <c r="H105" i="1"/>
  <c r="H104" i="1"/>
  <c r="H103" i="1"/>
  <c r="H102" i="1"/>
  <c r="H101" i="1"/>
  <c r="H99" i="1"/>
  <c r="H98" i="1"/>
  <c r="H97" i="1"/>
  <c r="H96" i="1"/>
  <c r="H94" i="1"/>
  <c r="H90" i="1"/>
  <c r="H89" i="1"/>
  <c r="H88" i="1"/>
  <c r="H87" i="1"/>
  <c r="H86" i="1"/>
  <c r="H85" i="1"/>
  <c r="H84" i="1"/>
  <c r="H83" i="1"/>
  <c r="H82" i="1"/>
  <c r="H81" i="1"/>
  <c r="H80" i="1"/>
  <c r="H79" i="1"/>
  <c r="H75" i="1"/>
  <c r="H148" i="1"/>
  <c r="H147" i="1"/>
  <c r="H145" i="1"/>
  <c r="H144" i="1"/>
  <c r="H70" i="1"/>
  <c r="H69" i="1"/>
  <c r="H68" i="1"/>
  <c r="H67" i="1"/>
  <c r="H63" i="1"/>
  <c r="H62" i="1"/>
  <c r="H61" i="1"/>
  <c r="H59" i="1"/>
  <c r="H58" i="1"/>
  <c r="H57" i="1"/>
  <c r="H56" i="1"/>
  <c r="H55" i="1"/>
  <c r="H54" i="1"/>
  <c r="H53" i="1"/>
  <c r="H49" i="1"/>
  <c r="H48" i="1"/>
  <c r="H47" i="1"/>
  <c r="H46" i="1"/>
  <c r="H45" i="1"/>
  <c r="H44" i="1"/>
  <c r="H40" i="1"/>
  <c r="H39" i="1"/>
  <c r="H37" i="1"/>
  <c r="H36" i="1"/>
  <c r="H35" i="1"/>
  <c r="H33" i="1"/>
  <c r="H32" i="1"/>
  <c r="H31" i="1"/>
  <c r="H30" i="1"/>
  <c r="H29" i="1"/>
  <c r="H27" i="1"/>
  <c r="H26" i="1"/>
  <c r="H25" i="1"/>
  <c r="H24" i="1"/>
  <c r="H23" i="1"/>
  <c r="H22" i="1"/>
  <c r="H21" i="1"/>
  <c r="H20" i="1"/>
  <c r="H19" i="1"/>
  <c r="H15" i="1"/>
  <c r="H14" i="1"/>
  <c r="H13" i="1"/>
  <c r="H12" i="1"/>
  <c r="H11" i="1"/>
  <c r="H10" i="1"/>
  <c r="H9" i="1"/>
  <c r="H8" i="1"/>
  <c r="H7" i="1"/>
  <c r="H6" i="1"/>
  <c r="H5" i="1"/>
  <c r="H4" i="1"/>
  <c r="C25" i="1"/>
  <c r="E25" i="1" s="1"/>
  <c r="A25" i="1"/>
  <c r="U432" i="1"/>
  <c r="U417" i="1"/>
  <c r="U393" i="1"/>
  <c r="U370" i="1"/>
  <c r="U361" i="1"/>
  <c r="U341" i="1"/>
  <c r="U311" i="1"/>
  <c r="U302" i="1"/>
  <c r="U291" i="1"/>
  <c r="U276" i="1"/>
  <c r="U265" i="1"/>
  <c r="U253" i="1"/>
  <c r="T163" i="1"/>
  <c r="R163" i="1"/>
  <c r="Q163" i="1"/>
  <c r="P162" i="1"/>
  <c r="T235" i="1"/>
  <c r="R235" i="1"/>
  <c r="Q235" i="1"/>
  <c r="P235" i="1"/>
  <c r="T234" i="1"/>
  <c r="R234" i="1"/>
  <c r="Q234" i="1"/>
  <c r="P234" i="1"/>
  <c r="T233" i="1"/>
  <c r="R233" i="1"/>
  <c r="Q233" i="1"/>
  <c r="P233" i="1"/>
  <c r="T231" i="1"/>
  <c r="R231" i="1"/>
  <c r="Q231" i="1"/>
  <c r="P231" i="1"/>
  <c r="R222" i="1"/>
  <c r="Q222" i="1"/>
  <c r="P222" i="1"/>
  <c r="U236" i="1"/>
  <c r="U207" i="1"/>
  <c r="U191" i="1"/>
  <c r="U176" i="1"/>
  <c r="U150" i="1"/>
  <c r="U123" i="1"/>
  <c r="U110" i="1"/>
  <c r="U91" i="1"/>
  <c r="U76" i="1"/>
  <c r="U64" i="1"/>
  <c r="U50" i="1"/>
  <c r="U41" i="1"/>
  <c r="U16" i="1"/>
  <c r="U352" i="1"/>
  <c r="U219" i="1"/>
  <c r="U135" i="1"/>
  <c r="A34" i="4"/>
  <c r="G34" i="4" s="1"/>
  <c r="A33" i="4"/>
  <c r="G33" i="4" s="1"/>
  <c r="A32" i="4"/>
  <c r="G32" i="4" s="1"/>
  <c r="A31" i="4"/>
  <c r="G31" i="4" s="1"/>
  <c r="A30" i="4"/>
  <c r="A29" i="4"/>
  <c r="A28" i="4"/>
  <c r="A27" i="4"/>
  <c r="A26" i="4"/>
  <c r="A25" i="4"/>
  <c r="G25" i="4" s="1"/>
  <c r="A24" i="4"/>
  <c r="A23" i="4"/>
  <c r="A22" i="4"/>
  <c r="G22" i="4" s="1"/>
  <c r="A21" i="4"/>
  <c r="G21" i="4" s="1"/>
  <c r="A20" i="4"/>
  <c r="A19" i="4"/>
  <c r="G19" i="4" s="1"/>
  <c r="A18" i="4"/>
  <c r="A17" i="4"/>
  <c r="A16" i="4"/>
  <c r="A15" i="4"/>
  <c r="A14" i="4"/>
  <c r="A13" i="4"/>
  <c r="A12" i="4"/>
  <c r="A11" i="4"/>
  <c r="G11" i="4" s="1"/>
  <c r="A10" i="4"/>
  <c r="G10" i="4" s="1"/>
  <c r="A9" i="4"/>
  <c r="G9" i="4" s="1"/>
  <c r="A8" i="4"/>
  <c r="A7" i="4"/>
  <c r="A6" i="4"/>
  <c r="G6" i="4" s="1"/>
  <c r="T431" i="1"/>
  <c r="R431" i="1"/>
  <c r="Q431" i="1"/>
  <c r="T430" i="1"/>
  <c r="R430" i="1"/>
  <c r="Q430" i="1"/>
  <c r="P430" i="1"/>
  <c r="T429" i="1"/>
  <c r="R429" i="1"/>
  <c r="Q429" i="1"/>
  <c r="P429" i="1"/>
  <c r="T428" i="1"/>
  <c r="R428" i="1"/>
  <c r="Q428" i="1"/>
  <c r="P428" i="1"/>
  <c r="T427" i="1"/>
  <c r="R427" i="1"/>
  <c r="Q427" i="1"/>
  <c r="P427" i="1"/>
  <c r="T426" i="1"/>
  <c r="R426" i="1"/>
  <c r="Q426" i="1"/>
  <c r="P426" i="1"/>
  <c r="T425" i="1"/>
  <c r="R425" i="1"/>
  <c r="Q425" i="1"/>
  <c r="P425" i="1"/>
  <c r="T424" i="1"/>
  <c r="R424" i="1"/>
  <c r="Q424" i="1"/>
  <c r="P424" i="1"/>
  <c r="T423" i="1"/>
  <c r="R423" i="1"/>
  <c r="Q423" i="1"/>
  <c r="P423" i="1"/>
  <c r="T422" i="1"/>
  <c r="R422" i="1"/>
  <c r="Q422" i="1"/>
  <c r="P422" i="1"/>
  <c r="T421" i="1"/>
  <c r="R421" i="1"/>
  <c r="Q421" i="1"/>
  <c r="P421" i="1"/>
  <c r="R420" i="1"/>
  <c r="Q420" i="1"/>
  <c r="P420" i="1"/>
  <c r="T416" i="1"/>
  <c r="R416" i="1"/>
  <c r="Q416" i="1"/>
  <c r="T415" i="1"/>
  <c r="R415" i="1"/>
  <c r="Q415" i="1"/>
  <c r="P415" i="1"/>
  <c r="T414" i="1"/>
  <c r="R414" i="1"/>
  <c r="Q414" i="1"/>
  <c r="P414" i="1"/>
  <c r="T413" i="1"/>
  <c r="R413" i="1"/>
  <c r="Q413" i="1"/>
  <c r="P413" i="1"/>
  <c r="T412" i="1"/>
  <c r="R412" i="1"/>
  <c r="Q412" i="1"/>
  <c r="P412" i="1"/>
  <c r="T411" i="1"/>
  <c r="R411" i="1"/>
  <c r="Q411" i="1"/>
  <c r="P411" i="1"/>
  <c r="T410" i="1"/>
  <c r="R410" i="1"/>
  <c r="Q410" i="1"/>
  <c r="P410" i="1"/>
  <c r="T397" i="1"/>
  <c r="R397" i="1"/>
  <c r="Q397" i="1"/>
  <c r="P397" i="1"/>
  <c r="R396" i="1"/>
  <c r="Q396" i="1"/>
  <c r="P396" i="1"/>
  <c r="T392" i="1"/>
  <c r="R392" i="1"/>
  <c r="Q392" i="1"/>
  <c r="T391" i="1"/>
  <c r="R391" i="1"/>
  <c r="Q391" i="1"/>
  <c r="P391" i="1"/>
  <c r="T390" i="1"/>
  <c r="R390" i="1"/>
  <c r="Q390" i="1"/>
  <c r="P390" i="1"/>
  <c r="T389" i="1"/>
  <c r="R389" i="1"/>
  <c r="Q389" i="1"/>
  <c r="P389" i="1"/>
  <c r="T382" i="1"/>
  <c r="R382" i="1"/>
  <c r="Q382" i="1"/>
  <c r="P382" i="1"/>
  <c r="T381" i="1"/>
  <c r="R381" i="1"/>
  <c r="Q381" i="1"/>
  <c r="P381" i="1"/>
  <c r="T380" i="1"/>
  <c r="R380" i="1"/>
  <c r="Q380" i="1"/>
  <c r="P380" i="1"/>
  <c r="T379" i="1"/>
  <c r="R379" i="1"/>
  <c r="Q379" i="1"/>
  <c r="P379" i="1"/>
  <c r="T378" i="1"/>
  <c r="R378" i="1"/>
  <c r="Q378" i="1"/>
  <c r="P378" i="1"/>
  <c r="T377" i="1"/>
  <c r="R377" i="1"/>
  <c r="Q377" i="1"/>
  <c r="P377" i="1"/>
  <c r="T376" i="1"/>
  <c r="R376" i="1"/>
  <c r="Q376" i="1"/>
  <c r="P376" i="1"/>
  <c r="T375" i="1"/>
  <c r="R375" i="1"/>
  <c r="Q375" i="1"/>
  <c r="P375" i="1"/>
  <c r="T374" i="1"/>
  <c r="R374" i="1"/>
  <c r="Q374" i="1"/>
  <c r="P374" i="1"/>
  <c r="R373" i="1"/>
  <c r="Q373" i="1"/>
  <c r="P373" i="1"/>
  <c r="T369" i="1"/>
  <c r="R369" i="1"/>
  <c r="Q369" i="1"/>
  <c r="T368" i="1"/>
  <c r="R368" i="1"/>
  <c r="Q368" i="1"/>
  <c r="P368" i="1"/>
  <c r="T367" i="1"/>
  <c r="R367" i="1"/>
  <c r="Q367" i="1"/>
  <c r="P367" i="1"/>
  <c r="T366" i="1"/>
  <c r="R366" i="1"/>
  <c r="Q366" i="1"/>
  <c r="P366" i="1"/>
  <c r="T365" i="1"/>
  <c r="R365" i="1"/>
  <c r="Q365" i="1"/>
  <c r="P365" i="1"/>
  <c r="R364" i="1"/>
  <c r="Q364" i="1"/>
  <c r="P364" i="1"/>
  <c r="T360" i="1"/>
  <c r="R360" i="1"/>
  <c r="Q360" i="1"/>
  <c r="T359" i="1"/>
  <c r="R359" i="1"/>
  <c r="Q359" i="1"/>
  <c r="P359" i="1"/>
  <c r="T358" i="1"/>
  <c r="R358" i="1"/>
  <c r="Q358" i="1"/>
  <c r="P358" i="1"/>
  <c r="T357" i="1"/>
  <c r="R357" i="1"/>
  <c r="Q357" i="1"/>
  <c r="P357" i="1"/>
  <c r="T356" i="1"/>
  <c r="R356" i="1"/>
  <c r="Q356" i="1"/>
  <c r="P356" i="1"/>
  <c r="R355" i="1"/>
  <c r="Q355" i="1"/>
  <c r="P355" i="1"/>
  <c r="T351" i="1"/>
  <c r="R351" i="1"/>
  <c r="Q351" i="1"/>
  <c r="T350" i="1"/>
  <c r="R350" i="1"/>
  <c r="Q350" i="1"/>
  <c r="P350" i="1"/>
  <c r="T349" i="1"/>
  <c r="R349" i="1"/>
  <c r="Q349" i="1"/>
  <c r="P349" i="1"/>
  <c r="T348" i="1"/>
  <c r="R348" i="1"/>
  <c r="Q348" i="1"/>
  <c r="P348" i="1"/>
  <c r="T347" i="1"/>
  <c r="R347" i="1"/>
  <c r="Q347" i="1"/>
  <c r="P347" i="1"/>
  <c r="T346" i="1"/>
  <c r="R346" i="1"/>
  <c r="Q346" i="1"/>
  <c r="P346" i="1"/>
  <c r="T345" i="1"/>
  <c r="R345" i="1"/>
  <c r="Q345" i="1"/>
  <c r="P345" i="1"/>
  <c r="R344" i="1"/>
  <c r="Q344" i="1"/>
  <c r="P344" i="1"/>
  <c r="T301" i="1"/>
  <c r="R301" i="1"/>
  <c r="Q301" i="1"/>
  <c r="T300" i="1"/>
  <c r="R300" i="1"/>
  <c r="Q300" i="1"/>
  <c r="P300" i="1"/>
  <c r="T299" i="1"/>
  <c r="R299" i="1"/>
  <c r="Q299" i="1"/>
  <c r="P299" i="1"/>
  <c r="T298" i="1"/>
  <c r="R298" i="1"/>
  <c r="Q298" i="1"/>
  <c r="P298" i="1"/>
  <c r="T297" i="1"/>
  <c r="R297" i="1"/>
  <c r="Q297" i="1"/>
  <c r="P297" i="1"/>
  <c r="T296" i="1"/>
  <c r="R296" i="1"/>
  <c r="Q296" i="1"/>
  <c r="P296" i="1"/>
  <c r="T295" i="1"/>
  <c r="R295" i="1"/>
  <c r="Q295" i="1"/>
  <c r="P295" i="1"/>
  <c r="R294" i="1"/>
  <c r="Q294" i="1"/>
  <c r="P294" i="1"/>
  <c r="T290" i="1"/>
  <c r="R290" i="1"/>
  <c r="Q290" i="1"/>
  <c r="T289" i="1"/>
  <c r="R289" i="1"/>
  <c r="Q289" i="1"/>
  <c r="P289" i="1"/>
  <c r="T287" i="1"/>
  <c r="R287" i="1"/>
  <c r="Q287" i="1"/>
  <c r="P287" i="1"/>
  <c r="R279" i="1"/>
  <c r="Q279" i="1"/>
  <c r="P279" i="1"/>
  <c r="T271" i="1"/>
  <c r="R271" i="1"/>
  <c r="Q271" i="1"/>
  <c r="P271" i="1"/>
  <c r="T264" i="1"/>
  <c r="R264" i="1"/>
  <c r="Q264" i="1"/>
  <c r="T263" i="1"/>
  <c r="R263" i="1"/>
  <c r="Q263" i="1"/>
  <c r="P263" i="1"/>
  <c r="T262" i="1"/>
  <c r="R262" i="1"/>
  <c r="Q262" i="1"/>
  <c r="P262" i="1"/>
  <c r="T261" i="1"/>
  <c r="R261" i="1"/>
  <c r="Q261" i="1"/>
  <c r="P261" i="1"/>
  <c r="T260" i="1"/>
  <c r="R260" i="1"/>
  <c r="Q260" i="1"/>
  <c r="P260" i="1"/>
  <c r="T259" i="1"/>
  <c r="R259" i="1"/>
  <c r="Q259" i="1"/>
  <c r="P259" i="1"/>
  <c r="T258" i="1"/>
  <c r="R258" i="1"/>
  <c r="Q258" i="1"/>
  <c r="P258" i="1"/>
  <c r="T257" i="1"/>
  <c r="R257" i="1"/>
  <c r="Q257" i="1"/>
  <c r="P257" i="1"/>
  <c r="R256" i="1"/>
  <c r="Q256" i="1"/>
  <c r="P256" i="1"/>
  <c r="T216" i="1"/>
  <c r="R216" i="1"/>
  <c r="Q216" i="1"/>
  <c r="P216" i="1"/>
  <c r="T206" i="1"/>
  <c r="R206" i="1"/>
  <c r="Q206" i="1"/>
  <c r="T205" i="1"/>
  <c r="R205" i="1"/>
  <c r="Q205" i="1"/>
  <c r="P205" i="1"/>
  <c r="T204" i="1"/>
  <c r="R204" i="1"/>
  <c r="Q204" i="1"/>
  <c r="P204" i="1"/>
  <c r="T203" i="1"/>
  <c r="R203" i="1"/>
  <c r="Q203" i="1"/>
  <c r="P203" i="1"/>
  <c r="T202" i="1"/>
  <c r="R202" i="1"/>
  <c r="Q202" i="1"/>
  <c r="P202" i="1"/>
  <c r="T201" i="1"/>
  <c r="R201" i="1"/>
  <c r="Q201" i="1"/>
  <c r="P201" i="1"/>
  <c r="T200" i="1"/>
  <c r="R200" i="1"/>
  <c r="Q200" i="1"/>
  <c r="P200" i="1"/>
  <c r="T199" i="1"/>
  <c r="R199" i="1"/>
  <c r="Q199" i="1"/>
  <c r="P199" i="1"/>
  <c r="T198" i="1"/>
  <c r="R198" i="1"/>
  <c r="Q198" i="1"/>
  <c r="P198" i="1"/>
  <c r="T197" i="1"/>
  <c r="R197" i="1"/>
  <c r="Q197" i="1"/>
  <c r="P197" i="1"/>
  <c r="T196" i="1"/>
  <c r="R196" i="1"/>
  <c r="Q196" i="1"/>
  <c r="P196" i="1"/>
  <c r="T195" i="1"/>
  <c r="R195" i="1"/>
  <c r="Q195" i="1"/>
  <c r="P195" i="1"/>
  <c r="R194" i="1"/>
  <c r="Q194" i="1"/>
  <c r="P194" i="1"/>
  <c r="T175" i="1"/>
  <c r="R175" i="1"/>
  <c r="Q175" i="1"/>
  <c r="T174" i="1"/>
  <c r="R174" i="1"/>
  <c r="Q174" i="1"/>
  <c r="P174" i="1"/>
  <c r="T173" i="1"/>
  <c r="R173" i="1"/>
  <c r="Q173" i="1"/>
  <c r="P173" i="1"/>
  <c r="T172" i="1"/>
  <c r="R172" i="1"/>
  <c r="Q172" i="1"/>
  <c r="P172" i="1"/>
  <c r="T171" i="1"/>
  <c r="R171" i="1"/>
  <c r="Q171" i="1"/>
  <c r="P171" i="1"/>
  <c r="T170" i="1"/>
  <c r="R170" i="1"/>
  <c r="Q170" i="1"/>
  <c r="P170" i="1"/>
  <c r="T169" i="1"/>
  <c r="R169" i="1"/>
  <c r="Q169" i="1"/>
  <c r="P169" i="1"/>
  <c r="T168" i="1"/>
  <c r="R168" i="1"/>
  <c r="Q168" i="1"/>
  <c r="P168" i="1"/>
  <c r="R167" i="1"/>
  <c r="Q167" i="1"/>
  <c r="P167" i="1"/>
  <c r="T160" i="1"/>
  <c r="R160" i="1"/>
  <c r="Q160" i="1"/>
  <c r="P160" i="1"/>
  <c r="T159" i="1"/>
  <c r="R159" i="1"/>
  <c r="Q159" i="1"/>
  <c r="P159" i="1"/>
  <c r="T158" i="1"/>
  <c r="R158" i="1"/>
  <c r="Q158" i="1"/>
  <c r="P158" i="1"/>
  <c r="T157" i="1"/>
  <c r="R157" i="1"/>
  <c r="Q157" i="1"/>
  <c r="P157" i="1"/>
  <c r="T156" i="1"/>
  <c r="R156" i="1"/>
  <c r="Q156" i="1"/>
  <c r="P156" i="1"/>
  <c r="T155" i="1"/>
  <c r="R155" i="1"/>
  <c r="Q155" i="1"/>
  <c r="P155" i="1"/>
  <c r="T154" i="1"/>
  <c r="T164" i="1" s="1"/>
  <c r="R154" i="1"/>
  <c r="Q154" i="1"/>
  <c r="P154" i="1"/>
  <c r="R153" i="1"/>
  <c r="Q153" i="1"/>
  <c r="P153" i="1"/>
  <c r="T141" i="1"/>
  <c r="R141" i="1"/>
  <c r="Q141" i="1"/>
  <c r="P141" i="1"/>
  <c r="T129" i="1"/>
  <c r="R129" i="1"/>
  <c r="Q129" i="1"/>
  <c r="P129" i="1"/>
  <c r="R126" i="1"/>
  <c r="Q126" i="1"/>
  <c r="P126" i="1"/>
  <c r="T122" i="1"/>
  <c r="R122" i="1"/>
  <c r="Q122" i="1"/>
  <c r="T121" i="1"/>
  <c r="R121" i="1"/>
  <c r="Q121" i="1"/>
  <c r="P121" i="1"/>
  <c r="T120" i="1"/>
  <c r="R120" i="1"/>
  <c r="Q120" i="1"/>
  <c r="P120" i="1"/>
  <c r="T119" i="1"/>
  <c r="R119" i="1"/>
  <c r="Q119" i="1"/>
  <c r="P119" i="1"/>
  <c r="T118" i="1"/>
  <c r="R118" i="1"/>
  <c r="Q118" i="1"/>
  <c r="P118" i="1"/>
  <c r="T117" i="1"/>
  <c r="R117" i="1"/>
  <c r="Q117" i="1"/>
  <c r="P117" i="1"/>
  <c r="T116" i="1"/>
  <c r="R116" i="1"/>
  <c r="Q116" i="1"/>
  <c r="P116" i="1"/>
  <c r="T115" i="1"/>
  <c r="R115" i="1"/>
  <c r="Q115" i="1"/>
  <c r="P115" i="1"/>
  <c r="T114" i="1"/>
  <c r="R114" i="1"/>
  <c r="Q114" i="1"/>
  <c r="P114" i="1"/>
  <c r="R113" i="1"/>
  <c r="Q113" i="1"/>
  <c r="P113" i="1"/>
  <c r="T104" i="1"/>
  <c r="R104" i="1"/>
  <c r="Q104" i="1"/>
  <c r="P104" i="1"/>
  <c r="T90" i="1"/>
  <c r="R90" i="1"/>
  <c r="Q90" i="1"/>
  <c r="T89" i="1"/>
  <c r="R89" i="1"/>
  <c r="Q89" i="1"/>
  <c r="P89" i="1"/>
  <c r="T88" i="1"/>
  <c r="R88" i="1"/>
  <c r="Q88" i="1"/>
  <c r="P88" i="1"/>
  <c r="T87" i="1"/>
  <c r="R87" i="1"/>
  <c r="Q87" i="1"/>
  <c r="P87" i="1"/>
  <c r="T86" i="1"/>
  <c r="R86" i="1"/>
  <c r="Q86" i="1"/>
  <c r="P86" i="1"/>
  <c r="T85" i="1"/>
  <c r="R85" i="1"/>
  <c r="Q85" i="1"/>
  <c r="P85" i="1"/>
  <c r="T84" i="1"/>
  <c r="R84" i="1"/>
  <c r="Q84" i="1"/>
  <c r="P84" i="1"/>
  <c r="T83" i="1"/>
  <c r="R83" i="1"/>
  <c r="Q83" i="1"/>
  <c r="P83" i="1"/>
  <c r="T82" i="1"/>
  <c r="R82" i="1"/>
  <c r="Q82" i="1"/>
  <c r="P82" i="1"/>
  <c r="T81" i="1"/>
  <c r="R81" i="1"/>
  <c r="Q81" i="1"/>
  <c r="P81" i="1"/>
  <c r="T80" i="1"/>
  <c r="R80" i="1"/>
  <c r="Q80" i="1"/>
  <c r="P80" i="1"/>
  <c r="R79" i="1"/>
  <c r="Q79" i="1"/>
  <c r="P79" i="1"/>
  <c r="T63" i="1"/>
  <c r="R63" i="1"/>
  <c r="Q63" i="1"/>
  <c r="T57" i="1"/>
  <c r="R57" i="1"/>
  <c r="Q57" i="1"/>
  <c r="P57" i="1"/>
  <c r="T56" i="1"/>
  <c r="R56" i="1"/>
  <c r="Q56" i="1"/>
  <c r="P56" i="1"/>
  <c r="T55" i="1"/>
  <c r="R55" i="1"/>
  <c r="Q55" i="1"/>
  <c r="P55" i="1"/>
  <c r="T54" i="1"/>
  <c r="R54" i="1"/>
  <c r="Q54" i="1"/>
  <c r="P54" i="1"/>
  <c r="R53" i="1"/>
  <c r="Q53" i="1"/>
  <c r="P53" i="1"/>
  <c r="T49" i="1"/>
  <c r="R49" i="1"/>
  <c r="Q49" i="1"/>
  <c r="T48" i="1"/>
  <c r="R48" i="1"/>
  <c r="Q48" i="1"/>
  <c r="P48" i="1"/>
  <c r="T47" i="1"/>
  <c r="R47" i="1"/>
  <c r="Q47" i="1"/>
  <c r="P47" i="1"/>
  <c r="T46" i="1"/>
  <c r="R46" i="1"/>
  <c r="Q46" i="1"/>
  <c r="P46" i="1"/>
  <c r="T45" i="1"/>
  <c r="R45" i="1"/>
  <c r="Q45" i="1"/>
  <c r="P45" i="1"/>
  <c r="R44" i="1"/>
  <c r="Q44" i="1"/>
  <c r="P44" i="1"/>
  <c r="T40" i="1"/>
  <c r="R40" i="1"/>
  <c r="Q40" i="1"/>
  <c r="P39" i="1"/>
  <c r="T21" i="1"/>
  <c r="R21" i="1"/>
  <c r="Q21" i="1"/>
  <c r="P21" i="1"/>
  <c r="T20" i="1"/>
  <c r="R20" i="1"/>
  <c r="Q20" i="1"/>
  <c r="P20" i="1"/>
  <c r="R19" i="1"/>
  <c r="Q19" i="1"/>
  <c r="P19" i="1"/>
  <c r="T15" i="1"/>
  <c r="R15" i="1"/>
  <c r="Q15" i="1"/>
  <c r="T14" i="1"/>
  <c r="R14" i="1"/>
  <c r="Q14" i="1"/>
  <c r="P14" i="1"/>
  <c r="T13" i="1"/>
  <c r="R13" i="1"/>
  <c r="Q13" i="1"/>
  <c r="P13" i="1"/>
  <c r="T12" i="1"/>
  <c r="R12" i="1"/>
  <c r="Q12" i="1"/>
  <c r="P12" i="1"/>
  <c r="T11" i="1"/>
  <c r="R11" i="1"/>
  <c r="Q11" i="1"/>
  <c r="P11" i="1"/>
  <c r="T10" i="1"/>
  <c r="R10" i="1"/>
  <c r="Q10" i="1"/>
  <c r="P10" i="1"/>
  <c r="T9" i="1"/>
  <c r="R9" i="1"/>
  <c r="Q9" i="1"/>
  <c r="P9" i="1"/>
  <c r="T8" i="1"/>
  <c r="R8" i="1"/>
  <c r="Q8" i="1"/>
  <c r="P8" i="1"/>
  <c r="T7" i="1"/>
  <c r="R7" i="1"/>
  <c r="Q7" i="1"/>
  <c r="P7" i="1"/>
  <c r="T6" i="1"/>
  <c r="R6" i="1"/>
  <c r="Q6" i="1"/>
  <c r="P6" i="1"/>
  <c r="T5" i="1"/>
  <c r="R5" i="1"/>
  <c r="Q5" i="1"/>
  <c r="P5" i="1"/>
  <c r="R4" i="1"/>
  <c r="Q4" i="1"/>
  <c r="P4" i="1"/>
  <c r="J417" i="1"/>
  <c r="A302" i="1"/>
  <c r="J16" i="1"/>
  <c r="C207" i="1"/>
  <c r="C41" i="1"/>
  <c r="C135" i="1"/>
  <c r="J311" i="1"/>
  <c r="C191" i="1"/>
  <c r="C311" i="1"/>
  <c r="J352" i="1"/>
  <c r="C253" i="1"/>
  <c r="A135" i="1"/>
  <c r="C361" i="1"/>
  <c r="J91" i="1"/>
  <c r="C164" i="1"/>
  <c r="J50" i="1"/>
  <c r="A291" i="1"/>
  <c r="J302" i="1"/>
  <c r="A164" i="1"/>
  <c r="C176" i="1"/>
  <c r="C341" i="1"/>
  <c r="J135" i="1"/>
  <c r="A64" i="1"/>
  <c r="A370" i="1"/>
  <c r="A191" i="1"/>
  <c r="J253" i="1"/>
  <c r="A236" i="1"/>
  <c r="C64" i="1"/>
  <c r="J219" i="1"/>
  <c r="C352" i="1"/>
  <c r="J207" i="1"/>
  <c r="J64" i="1"/>
  <c r="A41" i="1"/>
  <c r="J265" i="1"/>
  <c r="A352" i="1"/>
  <c r="J393" i="1"/>
  <c r="C291" i="1"/>
  <c r="A150" i="1"/>
  <c r="A110" i="1"/>
  <c r="C16" i="1"/>
  <c r="C432" i="1"/>
  <c r="C276" i="1"/>
  <c r="J123" i="1"/>
  <c r="J164" i="1"/>
  <c r="C123" i="1"/>
  <c r="A123" i="1"/>
  <c r="C110" i="1"/>
  <c r="C393" i="1"/>
  <c r="A50" i="1"/>
  <c r="A361" i="1"/>
  <c r="A253" i="1"/>
  <c r="A276" i="1"/>
  <c r="J432" i="1"/>
  <c r="A91" i="1"/>
  <c r="J276" i="1"/>
  <c r="A16" i="1"/>
  <c r="A219" i="1"/>
  <c r="C370" i="1"/>
  <c r="J291" i="1"/>
  <c r="A341" i="1"/>
  <c r="C50" i="1"/>
  <c r="C219" i="1"/>
  <c r="J361" i="1"/>
  <c r="J176" i="1"/>
  <c r="A176" i="1"/>
  <c r="A393" i="1"/>
  <c r="J76" i="1"/>
  <c r="C236" i="1"/>
  <c r="A76" i="1"/>
  <c r="C91" i="1"/>
  <c r="C150" i="1"/>
  <c r="J150" i="1"/>
  <c r="C76" i="1"/>
  <c r="A432" i="1"/>
  <c r="J236" i="1"/>
  <c r="C302" i="1"/>
  <c r="C417" i="1"/>
  <c r="A311" i="1"/>
  <c r="A265" i="1"/>
  <c r="C265" i="1"/>
  <c r="J191" i="1"/>
  <c r="J41" i="1"/>
  <c r="J341" i="1"/>
  <c r="J110" i="1"/>
  <c r="A207" i="1"/>
  <c r="A417" i="1"/>
  <c r="J370" i="1"/>
  <c r="W334" i="5" l="1"/>
  <c r="F31" i="4" s="1"/>
  <c r="W115" i="5"/>
  <c r="F14" i="4" s="1"/>
  <c r="W65" i="5"/>
  <c r="F9" i="4" s="1"/>
  <c r="W396" i="5"/>
  <c r="F34" i="4" s="1"/>
  <c r="W174" i="5"/>
  <c r="F18" i="4" s="1"/>
  <c r="W41" i="5"/>
  <c r="F7" i="4" s="1"/>
  <c r="W103" i="5"/>
  <c r="F13" i="4" s="1"/>
  <c r="W207" i="5"/>
  <c r="F21" i="4" s="1"/>
  <c r="W236" i="5"/>
  <c r="F23" i="4" s="1"/>
  <c r="W381" i="5"/>
  <c r="F33" i="4" s="1"/>
  <c r="W357" i="5"/>
  <c r="F32" i="4" s="1"/>
  <c r="W224" i="5"/>
  <c r="F22" i="4" s="1"/>
  <c r="W316" i="5"/>
  <c r="F29" i="4" s="1"/>
  <c r="W259" i="5"/>
  <c r="F25" i="4" s="1"/>
  <c r="W270" i="5"/>
  <c r="F26" i="4" s="1"/>
  <c r="W145" i="5"/>
  <c r="F16" i="4" s="1"/>
  <c r="W325" i="5"/>
  <c r="F30" i="4" s="1"/>
  <c r="W90" i="5"/>
  <c r="F12" i="4" s="1"/>
  <c r="W52" i="5"/>
  <c r="F8" i="4" s="1"/>
  <c r="W131" i="5"/>
  <c r="F15" i="4" s="1"/>
  <c r="W190" i="5"/>
  <c r="F19" i="4" s="1"/>
  <c r="W16" i="5"/>
  <c r="F6" i="4" s="1"/>
  <c r="W77" i="5"/>
  <c r="F10" i="4" s="1"/>
  <c r="W279" i="5"/>
  <c r="F27" i="4" s="1"/>
  <c r="W159" i="5"/>
  <c r="W305" i="5"/>
  <c r="F28" i="4" s="1"/>
  <c r="W244" i="5"/>
  <c r="F24" i="4" s="1"/>
  <c r="Q164" i="1"/>
  <c r="R164" i="1"/>
  <c r="S103" i="5"/>
  <c r="S77" i="5"/>
  <c r="S325" i="5"/>
  <c r="S174" i="5"/>
  <c r="S65" i="5"/>
  <c r="S334" i="5"/>
  <c r="S16" i="5"/>
  <c r="S259" i="5"/>
  <c r="S305" i="5"/>
  <c r="S279" i="5"/>
  <c r="S381" i="5"/>
  <c r="S236" i="5"/>
  <c r="S207" i="5"/>
  <c r="S357" i="5"/>
  <c r="S115" i="5"/>
  <c r="S396" i="5"/>
  <c r="S270" i="5"/>
  <c r="S224" i="5"/>
  <c r="S244" i="5"/>
  <c r="S190" i="5"/>
  <c r="S52" i="5"/>
  <c r="S316" i="5"/>
  <c r="S41" i="5"/>
  <c r="S90" i="5"/>
  <c r="S333" i="1"/>
  <c r="S336" i="1"/>
  <c r="S339" i="1"/>
  <c r="S325" i="1"/>
  <c r="S316" i="1"/>
  <c r="S24" i="1"/>
  <c r="S283" i="1"/>
  <c r="S23" i="1"/>
  <c r="S30" i="1"/>
  <c r="S133" i="1"/>
  <c r="S140" i="1"/>
  <c r="S314" i="1"/>
  <c r="S188" i="1"/>
  <c r="S211" i="1"/>
  <c r="S214" i="1"/>
  <c r="S240" i="1"/>
  <c r="S274" i="1"/>
  <c r="S101" i="1"/>
  <c r="S105" i="1"/>
  <c r="S108" i="1"/>
  <c r="S185" i="1"/>
  <c r="S226" i="1"/>
  <c r="S244" i="1"/>
  <c r="S387" i="1"/>
  <c r="S322" i="1"/>
  <c r="S282" i="1"/>
  <c r="S319" i="1"/>
  <c r="S60" i="1"/>
  <c r="S147" i="1"/>
  <c r="S149" i="1"/>
  <c r="S183" i="1"/>
  <c r="S190" i="1"/>
  <c r="S224" i="1"/>
  <c r="S404" i="1"/>
  <c r="S229" i="1"/>
  <c r="S247" i="1"/>
  <c r="S285" i="1"/>
  <c r="S383" i="1"/>
  <c r="S402" i="1"/>
  <c r="S405" i="1"/>
  <c r="S328" i="1"/>
  <c r="S109" i="1"/>
  <c r="S130" i="1"/>
  <c r="S182" i="1"/>
  <c r="S323" i="1"/>
  <c r="S249" i="1"/>
  <c r="S272" i="1"/>
  <c r="S330" i="1"/>
  <c r="S320" i="1"/>
  <c r="S27" i="1"/>
  <c r="S37" i="1"/>
  <c r="S230" i="1"/>
  <c r="S241" i="1"/>
  <c r="S403" i="1"/>
  <c r="S284" i="1"/>
  <c r="S401" i="1"/>
  <c r="S100" i="1"/>
  <c r="S103" i="1"/>
  <c r="S107" i="1"/>
  <c r="S386" i="1"/>
  <c r="S398" i="1"/>
  <c r="S408" i="1"/>
  <c r="S327" i="1"/>
  <c r="S324" i="1"/>
  <c r="S25" i="1"/>
  <c r="S35" i="1"/>
  <c r="S127" i="1"/>
  <c r="S138" i="1"/>
  <c r="S180" i="1"/>
  <c r="S321" i="1"/>
  <c r="S239" i="1"/>
  <c r="S250" i="1"/>
  <c r="S269" i="1"/>
  <c r="S281" i="1"/>
  <c r="S331" i="1"/>
  <c r="S334" i="1"/>
  <c r="S337" i="1"/>
  <c r="S326" i="1"/>
  <c r="S385" i="1"/>
  <c r="S315" i="1"/>
  <c r="S34" i="1"/>
  <c r="S59" i="1"/>
  <c r="S95" i="1"/>
  <c r="S98" i="1"/>
  <c r="S223" i="1"/>
  <c r="S251" i="1"/>
  <c r="S270" i="1"/>
  <c r="S340" i="1"/>
  <c r="S317" i="1"/>
  <c r="S31" i="1"/>
  <c r="S106" i="1"/>
  <c r="S179" i="1"/>
  <c r="S227" i="1"/>
  <c r="S384" i="1"/>
  <c r="S406" i="1"/>
  <c r="S409" i="1"/>
  <c r="S187" i="1"/>
  <c r="S213" i="1"/>
  <c r="S217" i="1"/>
  <c r="S228" i="1"/>
  <c r="S280" i="1"/>
  <c r="S26" i="1"/>
  <c r="S132" i="1"/>
  <c r="S139" i="1"/>
  <c r="S246" i="1"/>
  <c r="S268" i="1"/>
  <c r="S388" i="1"/>
  <c r="S33" i="1"/>
  <c r="S58" i="1"/>
  <c r="S94" i="1"/>
  <c r="S128" i="1"/>
  <c r="S184" i="1"/>
  <c r="S210" i="1"/>
  <c r="S273" i="1"/>
  <c r="S288" i="1"/>
  <c r="S407" i="1"/>
  <c r="S332" i="1"/>
  <c r="S335" i="1"/>
  <c r="S338" i="1"/>
  <c r="S318" i="1"/>
  <c r="S30" i="3"/>
  <c r="S37" i="3"/>
  <c r="S12" i="3"/>
  <c r="S23" i="3"/>
  <c r="R59" i="3"/>
  <c r="Q59" i="3"/>
  <c r="Q49" i="3"/>
  <c r="R58" i="3"/>
  <c r="S58" i="3"/>
  <c r="S39" i="1"/>
  <c r="S131" i="1"/>
  <c r="S72" i="1"/>
  <c r="S186" i="1"/>
  <c r="S189" i="1"/>
  <c r="S212" i="1"/>
  <c r="S215" i="1"/>
  <c r="S329" i="1"/>
  <c r="S36" i="1"/>
  <c r="S22" i="1"/>
  <c r="S62" i="1"/>
  <c r="S399" i="1"/>
  <c r="S99" i="1"/>
  <c r="S225" i="1"/>
  <c r="S275" i="1"/>
  <c r="S286" i="1"/>
  <c r="S400" i="1"/>
  <c r="S148" i="1"/>
  <c r="S32" i="1"/>
  <c r="S38" i="1"/>
  <c r="S97" i="1"/>
  <c r="S218" i="1"/>
  <c r="S245" i="1"/>
  <c r="S248" i="1"/>
  <c r="S28" i="1"/>
  <c r="S242" i="1"/>
  <c r="S181" i="1"/>
  <c r="S134" i="1"/>
  <c r="S29" i="1"/>
  <c r="S61" i="1"/>
  <c r="S96" i="1"/>
  <c r="S102" i="1"/>
  <c r="S232" i="1"/>
  <c r="S243" i="1"/>
  <c r="S252" i="1"/>
  <c r="Q417" i="1"/>
  <c r="T341" i="1"/>
  <c r="T417" i="1"/>
  <c r="T432" i="1"/>
  <c r="S264" i="1"/>
  <c r="S271" i="1"/>
  <c r="S289" i="1"/>
  <c r="S298" i="1"/>
  <c r="S301" i="1"/>
  <c r="Q370" i="1"/>
  <c r="R432" i="1"/>
  <c r="R370" i="1"/>
  <c r="R417" i="1"/>
  <c r="Q432" i="1"/>
  <c r="Q311" i="1"/>
  <c r="Q393" i="1"/>
  <c r="T361" i="1"/>
  <c r="T393" i="1"/>
  <c r="Q302" i="1"/>
  <c r="R311" i="1"/>
  <c r="R341" i="1"/>
  <c r="R352" i="1"/>
  <c r="T311" i="1"/>
  <c r="T302" i="1"/>
  <c r="T352" i="1"/>
  <c r="T370" i="1"/>
  <c r="Q361" i="1"/>
  <c r="R361" i="1"/>
  <c r="R393" i="1"/>
  <c r="C34" i="4"/>
  <c r="C22" i="4"/>
  <c r="C10" i="4"/>
  <c r="C19" i="4"/>
  <c r="C18" i="4"/>
  <c r="C26" i="4"/>
  <c r="C13" i="4"/>
  <c r="C23" i="4"/>
  <c r="C33" i="4"/>
  <c r="C21" i="4"/>
  <c r="C9" i="4"/>
  <c r="C7" i="4"/>
  <c r="C12" i="4"/>
  <c r="C32" i="4"/>
  <c r="C20" i="4"/>
  <c r="C8" i="4"/>
  <c r="C31" i="4"/>
  <c r="C30" i="4"/>
  <c r="C14" i="4"/>
  <c r="C11" i="4"/>
  <c r="C29" i="4"/>
  <c r="C17" i="4"/>
  <c r="C28" i="4"/>
  <c r="C16" i="4"/>
  <c r="C27" i="4"/>
  <c r="C15" i="4"/>
  <c r="C25" i="4"/>
  <c r="C24" i="4"/>
  <c r="C6" i="4"/>
  <c r="D34" i="4"/>
  <c r="D22" i="4"/>
  <c r="D10" i="4"/>
  <c r="D7" i="4"/>
  <c r="D16" i="4"/>
  <c r="D33" i="4"/>
  <c r="D21" i="4"/>
  <c r="D9" i="4"/>
  <c r="D19" i="4"/>
  <c r="D15" i="4"/>
  <c r="D32" i="4"/>
  <c r="D20" i="4"/>
  <c r="D8" i="4"/>
  <c r="D31" i="4"/>
  <c r="D28" i="4"/>
  <c r="D30" i="4"/>
  <c r="D18" i="4"/>
  <c r="D29" i="4"/>
  <c r="D26" i="4"/>
  <c r="D14" i="4"/>
  <c r="D13" i="4"/>
  <c r="D25" i="4"/>
  <c r="D24" i="4"/>
  <c r="D12" i="4"/>
  <c r="D23" i="4"/>
  <c r="D11" i="4"/>
  <c r="D17" i="4"/>
  <c r="D27" i="4"/>
  <c r="D6" i="4"/>
  <c r="R302" i="1"/>
  <c r="S231" i="1"/>
  <c r="S234" i="1"/>
  <c r="S163" i="1"/>
  <c r="R291" i="1"/>
  <c r="S235" i="1"/>
  <c r="Q291" i="1"/>
  <c r="T291" i="1"/>
  <c r="S222" i="1"/>
  <c r="S233" i="1"/>
  <c r="Q253" i="1"/>
  <c r="Q276" i="1"/>
  <c r="R276" i="1"/>
  <c r="S54" i="1"/>
  <c r="S57" i="1"/>
  <c r="T276" i="1"/>
  <c r="R253" i="1"/>
  <c r="S9" i="1"/>
  <c r="S12" i="1"/>
  <c r="S141" i="1"/>
  <c r="S201" i="1"/>
  <c r="Q265" i="1"/>
  <c r="S416" i="1"/>
  <c r="S425" i="1"/>
  <c r="S428" i="1"/>
  <c r="S431" i="1"/>
  <c r="T253" i="1"/>
  <c r="S44" i="1"/>
  <c r="S121" i="1"/>
  <c r="R265" i="1"/>
  <c r="T265" i="1"/>
  <c r="S13" i="1"/>
  <c r="S45" i="1"/>
  <c r="S48" i="1"/>
  <c r="S196" i="1"/>
  <c r="S199" i="1"/>
  <c r="S202" i="1"/>
  <c r="S257" i="1"/>
  <c r="S260" i="1"/>
  <c r="S345" i="1"/>
  <c r="S348" i="1"/>
  <c r="S360" i="1"/>
  <c r="S366" i="1"/>
  <c r="S369" i="1"/>
  <c r="S375" i="1"/>
  <c r="S378" i="1"/>
  <c r="S381" i="1"/>
  <c r="S420" i="1"/>
  <c r="S423" i="1"/>
  <c r="S426" i="1"/>
  <c r="S429" i="1"/>
  <c r="S55" i="1"/>
  <c r="S14" i="1"/>
  <c r="S46" i="1"/>
  <c r="S129" i="1"/>
  <c r="S154" i="1"/>
  <c r="S157" i="1"/>
  <c r="S174" i="1"/>
  <c r="S200" i="1"/>
  <c r="S216" i="1"/>
  <c r="S256" i="1"/>
  <c r="S259" i="1"/>
  <c r="S262" i="1"/>
  <c r="S287" i="1"/>
  <c r="S290" i="1"/>
  <c r="S296" i="1"/>
  <c r="S299" i="1"/>
  <c r="S346" i="1"/>
  <c r="S358" i="1"/>
  <c r="S364" i="1"/>
  <c r="S376" i="1"/>
  <c r="S379" i="1"/>
  <c r="S389" i="1"/>
  <c r="S392" i="1"/>
  <c r="R110" i="1"/>
  <c r="Q110" i="1"/>
  <c r="Q150" i="1"/>
  <c r="Q176" i="1"/>
  <c r="R150" i="1"/>
  <c r="R207" i="1"/>
  <c r="T191" i="1"/>
  <c r="T236" i="1"/>
  <c r="S373" i="1"/>
  <c r="Q191" i="1"/>
  <c r="R176" i="1"/>
  <c r="R191" i="1"/>
  <c r="R236" i="1"/>
  <c r="T176" i="1"/>
  <c r="S63" i="1"/>
  <c r="T207" i="1"/>
  <c r="T123" i="1"/>
  <c r="Q207" i="1"/>
  <c r="S19" i="1"/>
  <c r="S80" i="1"/>
  <c r="S83" i="1"/>
  <c r="S86" i="1"/>
  <c r="S89" i="1"/>
  <c r="Q236" i="1"/>
  <c r="S114" i="1"/>
  <c r="S117" i="1"/>
  <c r="S120" i="1"/>
  <c r="T110" i="1"/>
  <c r="S113" i="1"/>
  <c r="S15" i="1"/>
  <c r="S82" i="1"/>
  <c r="S85" i="1"/>
  <c r="S88" i="1"/>
  <c r="T150" i="1"/>
  <c r="Q123" i="1"/>
  <c r="R76" i="1"/>
  <c r="R123" i="1"/>
  <c r="R50" i="1"/>
  <c r="T76" i="1"/>
  <c r="S159" i="1"/>
  <c r="Q352" i="1"/>
  <c r="S49" i="1"/>
  <c r="S84" i="1"/>
  <c r="S87" i="1"/>
  <c r="R135" i="1"/>
  <c r="T50" i="1"/>
  <c r="T16" i="1"/>
  <c r="S21" i="1"/>
  <c r="S40" i="1"/>
  <c r="S169" i="1"/>
  <c r="S172" i="1"/>
  <c r="S175" i="1"/>
  <c r="S195" i="1"/>
  <c r="S198" i="1"/>
  <c r="S349" i="1"/>
  <c r="S412" i="1"/>
  <c r="S415" i="1"/>
  <c r="S421" i="1"/>
  <c r="S427" i="1"/>
  <c r="S430" i="1"/>
  <c r="T91" i="1"/>
  <c r="R41" i="1"/>
  <c r="S11" i="1"/>
  <c r="T41" i="1"/>
  <c r="Q50" i="1"/>
  <c r="Q16" i="1"/>
  <c r="R16" i="1"/>
  <c r="S56" i="1"/>
  <c r="S204" i="1"/>
  <c r="S294" i="1"/>
  <c r="S297" i="1"/>
  <c r="S344" i="1"/>
  <c r="S351" i="1"/>
  <c r="S414" i="1"/>
  <c r="S47" i="1"/>
  <c r="R64" i="1"/>
  <c r="S153" i="1"/>
  <c r="S347" i="1"/>
  <c r="S350" i="1"/>
  <c r="S356" i="1"/>
  <c r="S359" i="1"/>
  <c r="S365" i="1"/>
  <c r="S368" i="1"/>
  <c r="S374" i="1"/>
  <c r="S377" i="1"/>
  <c r="S380" i="1"/>
  <c r="S390" i="1"/>
  <c r="S396" i="1"/>
  <c r="S126" i="1"/>
  <c r="Q135" i="1"/>
  <c r="S355" i="1"/>
  <c r="S382" i="1"/>
  <c r="S6" i="1"/>
  <c r="S295" i="1"/>
  <c r="S424" i="1"/>
  <c r="S206" i="1"/>
  <c r="Q76" i="1"/>
  <c r="S116" i="1"/>
  <c r="S119" i="1"/>
  <c r="S122" i="1"/>
  <c r="S367" i="1"/>
  <c r="Q64" i="1"/>
  <c r="Q219" i="1"/>
  <c r="S79" i="1"/>
  <c r="Q91" i="1"/>
  <c r="T135" i="1"/>
  <c r="S156" i="1"/>
  <c r="R219" i="1"/>
  <c r="S8" i="1"/>
  <c r="S20" i="1"/>
  <c r="T64" i="1"/>
  <c r="R91" i="1"/>
  <c r="S167" i="1"/>
  <c r="S170" i="1"/>
  <c r="S173" i="1"/>
  <c r="T219" i="1"/>
  <c r="S411" i="1"/>
  <c r="S279" i="1"/>
  <c r="Q41" i="1"/>
  <c r="S4" i="1"/>
  <c r="S7" i="1"/>
  <c r="S10" i="1"/>
  <c r="S115" i="1"/>
  <c r="S118" i="1"/>
  <c r="S160" i="1"/>
  <c r="S168" i="1"/>
  <c r="S171" i="1"/>
  <c r="S205" i="1"/>
  <c r="S263" i="1"/>
  <c r="S357" i="1"/>
  <c r="S410" i="1"/>
  <c r="S413" i="1"/>
  <c r="S53" i="1"/>
  <c r="S422" i="1"/>
  <c r="S5" i="1"/>
  <c r="S81" i="1"/>
  <c r="S90" i="1"/>
  <c r="S104" i="1"/>
  <c r="S155" i="1"/>
  <c r="S158" i="1"/>
  <c r="S194" i="1"/>
  <c r="S197" i="1"/>
  <c r="S203" i="1"/>
  <c r="S258" i="1"/>
  <c r="S261" i="1"/>
  <c r="S300" i="1"/>
  <c r="S391" i="1"/>
  <c r="S397" i="1"/>
  <c r="S164" i="1" l="1"/>
  <c r="R60" i="3"/>
  <c r="S49" i="3"/>
  <c r="Q60" i="3"/>
  <c r="S59" i="3"/>
  <c r="T58" i="3"/>
  <c r="T60" i="3" s="1"/>
  <c r="S432" i="1"/>
  <c r="S417" i="1"/>
  <c r="S361" i="1"/>
  <c r="S352" i="1"/>
  <c r="S370" i="1"/>
  <c r="S311" i="1"/>
  <c r="S393" i="1"/>
  <c r="S341" i="1"/>
  <c r="S302" i="1"/>
  <c r="S291" i="1"/>
  <c r="S253" i="1"/>
  <c r="S276" i="1"/>
  <c r="S76" i="1"/>
  <c r="S265" i="1"/>
  <c r="S236" i="1"/>
  <c r="S150" i="1"/>
  <c r="S191" i="1"/>
  <c r="S207" i="1"/>
  <c r="S50" i="1"/>
  <c r="S176" i="1"/>
  <c r="S123" i="1"/>
  <c r="S110" i="1"/>
  <c r="S64" i="1"/>
  <c r="S41" i="1"/>
  <c r="S219" i="1"/>
  <c r="S135" i="1"/>
  <c r="S16" i="1"/>
  <c r="S91" i="1"/>
  <c r="S60" i="3" l="1"/>
  <c r="F40" i="4" l="1"/>
  <c r="C38" i="4" l="1"/>
  <c r="C39" i="4"/>
  <c r="C40" i="4"/>
  <c r="C41" i="4" l="1"/>
  <c r="E414" i="1" l="1"/>
  <c r="E387" i="1"/>
  <c r="E408" i="1"/>
  <c r="E380" i="1"/>
  <c r="E400" i="1"/>
  <c r="E415" i="1"/>
  <c r="E388" i="1"/>
  <c r="E409" i="1"/>
  <c r="E381" i="1"/>
  <c r="E401" i="1"/>
  <c r="Q341" i="1"/>
  <c r="E339" i="1"/>
  <c r="E336" i="1"/>
  <c r="E334" i="1"/>
  <c r="E416" i="1"/>
  <c r="E391" i="1"/>
  <c r="E389" i="1"/>
  <c r="E412" i="1"/>
  <c r="E410" i="1"/>
  <c r="E329" i="1"/>
  <c r="E384" i="1"/>
  <c r="E382" i="1"/>
  <c r="E405" i="1"/>
  <c r="E283" i="1"/>
  <c r="E321" i="1"/>
  <c r="E403" i="1"/>
  <c r="E378" i="1"/>
  <c r="E376" i="1"/>
  <c r="E270" i="1"/>
  <c r="E398" i="1"/>
  <c r="E374" i="1"/>
  <c r="E396" i="1"/>
  <c r="E314" i="1"/>
  <c r="E340" i="1"/>
  <c r="E337" i="1"/>
  <c r="E335" i="1"/>
  <c r="E392" i="1"/>
  <c r="E390" i="1"/>
  <c r="E413" i="1"/>
  <c r="E411" i="1"/>
  <c r="E330" i="1"/>
  <c r="E385" i="1"/>
  <c r="E383" i="1"/>
  <c r="E406" i="1"/>
  <c r="E284" i="1"/>
  <c r="E322" i="1"/>
  <c r="E404" i="1"/>
  <c r="E379" i="1"/>
  <c r="E377" i="1"/>
  <c r="E271" i="1"/>
  <c r="E399" i="1"/>
  <c r="E375" i="1"/>
  <c r="E397" i="1"/>
  <c r="E373" i="1"/>
  <c r="E315" i="1"/>
  <c r="V388" i="1" l="1"/>
  <c r="W388" i="1" s="1"/>
  <c r="V337" i="1"/>
  <c r="W337" i="1" s="1"/>
  <c r="V392" i="1"/>
  <c r="W392" i="1" s="1"/>
  <c r="E263" i="1"/>
  <c r="E262" i="1"/>
  <c r="E349" i="1"/>
  <c r="E348" i="1"/>
  <c r="E261" i="1"/>
  <c r="E260" i="1"/>
  <c r="E259" i="1"/>
  <c r="V259" i="1" s="1"/>
  <c r="W259" i="1" s="1"/>
  <c r="E258" i="1"/>
  <c r="E294" i="1"/>
  <c r="E301" i="1"/>
  <c r="E36" i="3"/>
  <c r="E28" i="3"/>
  <c r="E34" i="3"/>
  <c r="E26" i="3"/>
  <c r="E29" i="3"/>
  <c r="E35" i="3"/>
  <c r="E27" i="3"/>
  <c r="E33" i="3"/>
  <c r="E22" i="3"/>
  <c r="E21" i="3"/>
  <c r="E20" i="3"/>
  <c r="E19" i="3"/>
  <c r="E18" i="3"/>
  <c r="E17" i="3"/>
  <c r="V17" i="3" s="1"/>
  <c r="W17" i="3" s="1"/>
  <c r="E16" i="3"/>
  <c r="V16" i="3" s="1"/>
  <c r="W16" i="3" s="1"/>
  <c r="E15" i="3"/>
  <c r="V15" i="3" s="1"/>
  <c r="W15" i="3" s="1"/>
  <c r="E11" i="3"/>
  <c r="E10" i="3"/>
  <c r="E9" i="3"/>
  <c r="E8" i="3"/>
  <c r="E7" i="3"/>
  <c r="V7" i="3" s="1"/>
  <c r="W7" i="3" s="1"/>
  <c r="E6" i="3"/>
  <c r="V6" i="3" s="1"/>
  <c r="W6" i="3" s="1"/>
  <c r="E5" i="3"/>
  <c r="E4" i="3"/>
  <c r="E431" i="1"/>
  <c r="E430" i="1"/>
  <c r="E429" i="1"/>
  <c r="E428" i="1"/>
  <c r="E427" i="1"/>
  <c r="E426" i="1"/>
  <c r="E425" i="1"/>
  <c r="E424" i="1"/>
  <c r="E423" i="1"/>
  <c r="E422" i="1"/>
  <c r="E421" i="1"/>
  <c r="E420" i="1"/>
  <c r="E369" i="1"/>
  <c r="E368" i="1"/>
  <c r="E367" i="1"/>
  <c r="E366" i="1"/>
  <c r="E365" i="1"/>
  <c r="E364" i="1"/>
  <c r="E360" i="1"/>
  <c r="E359" i="1"/>
  <c r="E358" i="1"/>
  <c r="E357" i="1"/>
  <c r="E356" i="1"/>
  <c r="E355" i="1"/>
  <c r="E290" i="1"/>
  <c r="E289" i="1"/>
  <c r="E288" i="1"/>
  <c r="E287" i="1"/>
  <c r="E286" i="1"/>
  <c r="E298" i="1"/>
  <c r="E297" i="1"/>
  <c r="E281" i="1"/>
  <c r="V281" i="1" s="1"/>
  <c r="W281" i="1" s="1"/>
  <c r="E280" i="1"/>
  <c r="E279" i="1"/>
  <c r="E333" i="1"/>
  <c r="E332" i="1"/>
  <c r="E347" i="1"/>
  <c r="E346" i="1"/>
  <c r="E345" i="1"/>
  <c r="E344" i="1"/>
  <c r="E351" i="1"/>
  <c r="E350" i="1"/>
  <c r="E246" i="1"/>
  <c r="E244" i="1"/>
  <c r="V244" i="1" s="1"/>
  <c r="W244" i="1" s="1"/>
  <c r="E243" i="1"/>
  <c r="E241" i="1"/>
  <c r="E305" i="1"/>
  <c r="E264" i="1"/>
  <c r="E327" i="1"/>
  <c r="E326" i="1"/>
  <c r="E325" i="1"/>
  <c r="E324" i="1"/>
  <c r="E257" i="1"/>
  <c r="E256" i="1"/>
  <c r="E300" i="1"/>
  <c r="E299" i="1"/>
  <c r="V299" i="1" s="1"/>
  <c r="W299" i="1" s="1"/>
  <c r="E319" i="1"/>
  <c r="E317" i="1"/>
  <c r="E316" i="1"/>
  <c r="E275" i="1"/>
  <c r="E273" i="1"/>
  <c r="E272" i="1"/>
  <c r="E296" i="1"/>
  <c r="E295" i="1"/>
  <c r="E268" i="1"/>
  <c r="E252" i="1"/>
  <c r="E251" i="1"/>
  <c r="E250" i="1"/>
  <c r="V250" i="1" s="1"/>
  <c r="W250" i="1" s="1"/>
  <c r="E249" i="1"/>
  <c r="E247" i="1"/>
  <c r="E310" i="1"/>
  <c r="E309" i="1"/>
  <c r="E308" i="1"/>
  <c r="E307" i="1"/>
  <c r="E239" i="1"/>
  <c r="E49" i="1"/>
  <c r="E48" i="1"/>
  <c r="E47" i="1"/>
  <c r="E46" i="1"/>
  <c r="E45" i="1"/>
  <c r="V45" i="1" s="1"/>
  <c r="W45" i="1" s="1"/>
  <c r="E44" i="1"/>
  <c r="E206" i="1"/>
  <c r="E205" i="1"/>
  <c r="E204" i="1"/>
  <c r="E203" i="1"/>
  <c r="E202" i="1"/>
  <c r="E201" i="1"/>
  <c r="E200" i="1"/>
  <c r="E199" i="1"/>
  <c r="E198" i="1"/>
  <c r="E197" i="1"/>
  <c r="E196" i="1"/>
  <c r="V196" i="1" s="1"/>
  <c r="W196" i="1" s="1"/>
  <c r="E195" i="1"/>
  <c r="E194" i="1"/>
  <c r="E188" i="1"/>
  <c r="E187" i="1"/>
  <c r="E185" i="1"/>
  <c r="E183" i="1"/>
  <c r="E182" i="1"/>
  <c r="E181" i="1"/>
  <c r="E180" i="1"/>
  <c r="E179" i="1"/>
  <c r="E175" i="1"/>
  <c r="E174" i="1"/>
  <c r="V174" i="1" s="1"/>
  <c r="W174" i="1" s="1"/>
  <c r="E173" i="1"/>
  <c r="E172" i="1"/>
  <c r="E171" i="1"/>
  <c r="E170" i="1"/>
  <c r="E169" i="1"/>
  <c r="E168" i="1"/>
  <c r="E167" i="1"/>
  <c r="E190" i="1"/>
  <c r="E189" i="1"/>
  <c r="E62" i="1"/>
  <c r="E61" i="1"/>
  <c r="E59" i="1"/>
  <c r="V59" i="1" s="1"/>
  <c r="W59" i="1" s="1"/>
  <c r="E215" i="1"/>
  <c r="E214" i="1"/>
  <c r="E213" i="1"/>
  <c r="E212" i="1"/>
  <c r="E210" i="1"/>
  <c r="E90" i="1"/>
  <c r="E89" i="1"/>
  <c r="E88" i="1"/>
  <c r="E87" i="1"/>
  <c r="E86" i="1"/>
  <c r="E85" i="1"/>
  <c r="E84" i="1"/>
  <c r="V84" i="1" s="1"/>
  <c r="W84" i="1" s="1"/>
  <c r="E83" i="1"/>
  <c r="E82" i="1"/>
  <c r="E81" i="1"/>
  <c r="E80" i="1"/>
  <c r="E79" i="1"/>
  <c r="E109" i="1"/>
  <c r="E108" i="1"/>
  <c r="E107" i="1"/>
  <c r="E106" i="1"/>
  <c r="E105" i="1"/>
  <c r="E104" i="1"/>
  <c r="E103" i="1"/>
  <c r="V103" i="1" s="1"/>
  <c r="W103" i="1" s="1"/>
  <c r="E102" i="1"/>
  <c r="E101" i="1"/>
  <c r="E99" i="1"/>
  <c r="E98" i="1"/>
  <c r="E97" i="1"/>
  <c r="E96" i="1"/>
  <c r="E94" i="1"/>
  <c r="E122" i="1"/>
  <c r="E121" i="1"/>
  <c r="E120" i="1"/>
  <c r="E119" i="1"/>
  <c r="E118" i="1"/>
  <c r="V118" i="1" s="1"/>
  <c r="W118" i="1" s="1"/>
  <c r="E117" i="1"/>
  <c r="E116" i="1"/>
  <c r="E115" i="1"/>
  <c r="E114" i="1"/>
  <c r="E113" i="1"/>
  <c r="E74" i="1"/>
  <c r="E73" i="1"/>
  <c r="E72" i="1"/>
  <c r="E159" i="1"/>
  <c r="E158" i="1"/>
  <c r="E157" i="1"/>
  <c r="E156" i="1"/>
  <c r="V156" i="1" s="1"/>
  <c r="W156" i="1" s="1"/>
  <c r="E155" i="1"/>
  <c r="E154" i="1"/>
  <c r="E153" i="1"/>
  <c r="E75" i="1"/>
  <c r="E148" i="1"/>
  <c r="E147" i="1"/>
  <c r="E145" i="1"/>
  <c r="E144" i="1"/>
  <c r="E70" i="1"/>
  <c r="E69" i="1"/>
  <c r="E68" i="1"/>
  <c r="E67" i="1"/>
  <c r="V67" i="1" s="1"/>
  <c r="W67" i="1" s="1"/>
  <c r="E63" i="1"/>
  <c r="E218" i="1"/>
  <c r="E217" i="1"/>
  <c r="E216" i="1"/>
  <c r="E58" i="1"/>
  <c r="E57" i="1"/>
  <c r="E56" i="1"/>
  <c r="E55" i="1"/>
  <c r="E54" i="1"/>
  <c r="E53" i="1"/>
  <c r="E163" i="1"/>
  <c r="E162" i="1"/>
  <c r="V162" i="1" s="1"/>
  <c r="W162" i="1" s="1"/>
  <c r="E161" i="1"/>
  <c r="E160" i="1"/>
  <c r="E71" i="1"/>
  <c r="E143" i="1"/>
  <c r="E142" i="1"/>
  <c r="E141" i="1"/>
  <c r="E140" i="1"/>
  <c r="E138" i="1"/>
  <c r="E40" i="1"/>
  <c r="E39" i="1"/>
  <c r="E37" i="1"/>
  <c r="E36" i="1"/>
  <c r="V36" i="1" s="1"/>
  <c r="W36" i="1" s="1"/>
  <c r="E35" i="1"/>
  <c r="E33" i="1"/>
  <c r="E32" i="1"/>
  <c r="E31" i="1"/>
  <c r="E30" i="1"/>
  <c r="E29" i="1"/>
  <c r="E27" i="1"/>
  <c r="E26" i="1"/>
  <c r="E24" i="1"/>
  <c r="E23" i="1"/>
  <c r="E22" i="1"/>
  <c r="E21" i="1"/>
  <c r="V21" i="1" s="1"/>
  <c r="W21" i="1" s="1"/>
  <c r="E20" i="1"/>
  <c r="E19" i="1"/>
  <c r="E15" i="1"/>
  <c r="E14" i="1"/>
  <c r="E13" i="1"/>
  <c r="E12" i="1"/>
  <c r="E11" i="1"/>
  <c r="E10" i="1"/>
  <c r="E9" i="1"/>
  <c r="E8" i="1"/>
  <c r="E7" i="1"/>
  <c r="E6" i="1"/>
  <c r="V6" i="1" s="1"/>
  <c r="W6" i="1" s="1"/>
  <c r="E5" i="1"/>
  <c r="E4" i="1"/>
  <c r="E134" i="1"/>
  <c r="E133" i="1"/>
  <c r="E131" i="1"/>
  <c r="E130" i="1"/>
  <c r="E129" i="1"/>
  <c r="E128" i="1"/>
  <c r="E127" i="1"/>
  <c r="E126" i="1"/>
  <c r="E235" i="1"/>
  <c r="E234" i="1"/>
  <c r="V234" i="1" s="1"/>
  <c r="W234" i="1" s="1"/>
  <c r="E233" i="1"/>
  <c r="E232" i="1"/>
  <c r="E231" i="1"/>
  <c r="E230" i="1"/>
  <c r="E228" i="1"/>
  <c r="E227" i="1"/>
  <c r="E225" i="1"/>
  <c r="E224" i="1"/>
  <c r="E223" i="1"/>
  <c r="E222" i="1"/>
  <c r="V283" i="1"/>
  <c r="W283" i="1" s="1"/>
  <c r="V246" i="1" l="1"/>
  <c r="W246" i="1" s="1"/>
  <c r="V379" i="1"/>
  <c r="W379" i="1" s="1"/>
  <c r="V39" i="1"/>
  <c r="W39" i="1" s="1"/>
  <c r="V401" i="1"/>
  <c r="W401" i="1" s="1"/>
  <c r="V18" i="3"/>
  <c r="W18" i="3" s="1"/>
  <c r="V348" i="1"/>
  <c r="W348" i="1" s="1"/>
  <c r="V377" i="1"/>
  <c r="W377" i="1" s="1"/>
  <c r="V26" i="1"/>
  <c r="W26" i="1" s="1"/>
  <c r="V8" i="3"/>
  <c r="W8" i="3" s="1"/>
  <c r="V349" i="1"/>
  <c r="W349" i="1" s="1"/>
  <c r="V378" i="1"/>
  <c r="W378" i="1" s="1"/>
  <c r="V225" i="1"/>
  <c r="W225" i="1" s="1"/>
  <c r="V27" i="1"/>
  <c r="W27" i="1" s="1"/>
  <c r="V145" i="1"/>
  <c r="W145" i="1" s="1"/>
  <c r="V108" i="1"/>
  <c r="W108" i="1" s="1"/>
  <c r="V182" i="1"/>
  <c r="W182" i="1" s="1"/>
  <c r="V325" i="1"/>
  <c r="W325" i="1" s="1"/>
  <c r="V429" i="1"/>
  <c r="W429" i="1" s="1"/>
  <c r="V27" i="3"/>
  <c r="W27" i="3" s="1"/>
  <c r="V399" i="1"/>
  <c r="W399" i="1" s="1"/>
  <c r="V130" i="1"/>
  <c r="W130" i="1" s="1"/>
  <c r="V141" i="1"/>
  <c r="W141" i="1" s="1"/>
  <c r="V74" i="1"/>
  <c r="W74" i="1" s="1"/>
  <c r="V90" i="1"/>
  <c r="W90" i="1" s="1"/>
  <c r="V202" i="1"/>
  <c r="W202" i="1" s="1"/>
  <c r="V326" i="1"/>
  <c r="W326" i="1" s="1"/>
  <c r="V368" i="1"/>
  <c r="W368" i="1" s="1"/>
  <c r="V10" i="3"/>
  <c r="W10" i="3" s="1"/>
  <c r="V406" i="1"/>
  <c r="W406" i="1" s="1"/>
  <c r="V131" i="1"/>
  <c r="W131" i="1" s="1"/>
  <c r="V30" i="1"/>
  <c r="W30" i="1" s="1"/>
  <c r="V58" i="1"/>
  <c r="W58" i="1" s="1"/>
  <c r="V97" i="1"/>
  <c r="W97" i="1" s="1"/>
  <c r="V169" i="1"/>
  <c r="W169" i="1" s="1"/>
  <c r="V308" i="1"/>
  <c r="W308" i="1" s="1"/>
  <c r="V347" i="1"/>
  <c r="W347" i="1" s="1"/>
  <c r="V431" i="1"/>
  <c r="W431" i="1" s="1"/>
  <c r="V22" i="3"/>
  <c r="W22" i="3" s="1"/>
  <c r="V412" i="1"/>
  <c r="W412" i="1" s="1"/>
  <c r="V284" i="1"/>
  <c r="W284" i="1" s="1"/>
  <c r="V133" i="1"/>
  <c r="W133" i="1" s="1"/>
  <c r="V143" i="1"/>
  <c r="W143" i="1" s="1"/>
  <c r="V114" i="1"/>
  <c r="W114" i="1" s="1"/>
  <c r="V212" i="1"/>
  <c r="W212" i="1" s="1"/>
  <c r="V204" i="1"/>
  <c r="W204" i="1" s="1"/>
  <c r="V332" i="1"/>
  <c r="W332" i="1" s="1"/>
  <c r="V4" i="3"/>
  <c r="W4" i="3" s="1"/>
  <c r="W12" i="3" s="1"/>
  <c r="G8" i="4" s="1"/>
  <c r="V398" i="1"/>
  <c r="W398" i="1" s="1"/>
  <c r="V314" i="1"/>
  <c r="W314" i="1" s="1"/>
  <c r="V134" i="1"/>
  <c r="W134" i="1" s="1"/>
  <c r="V32" i="1"/>
  <c r="W32" i="1" s="1"/>
  <c r="V71" i="1"/>
  <c r="W71" i="1" s="1"/>
  <c r="V217" i="1"/>
  <c r="W217" i="1" s="1"/>
  <c r="V153" i="1"/>
  <c r="W153" i="1" s="1"/>
  <c r="V115" i="1"/>
  <c r="W115" i="1" s="1"/>
  <c r="V99" i="1"/>
  <c r="W99" i="1" s="1"/>
  <c r="V81" i="1"/>
  <c r="W81" i="1" s="1"/>
  <c r="V213" i="1"/>
  <c r="W213" i="1" s="1"/>
  <c r="V171" i="1"/>
  <c r="W171" i="1" s="1"/>
  <c r="V188" i="1"/>
  <c r="W188" i="1" s="1"/>
  <c r="V205" i="1"/>
  <c r="W205" i="1" s="1"/>
  <c r="V310" i="1"/>
  <c r="W310" i="1" s="1"/>
  <c r="V316" i="1"/>
  <c r="W316" i="1" s="1"/>
  <c r="V305" i="1"/>
  <c r="W305" i="1" s="1"/>
  <c r="V333" i="1"/>
  <c r="W333" i="1" s="1"/>
  <c r="V356" i="1"/>
  <c r="W356" i="1" s="1"/>
  <c r="V421" i="1"/>
  <c r="W421" i="1" s="1"/>
  <c r="V34" i="3"/>
  <c r="W34" i="3" s="1"/>
  <c r="V385" i="1"/>
  <c r="W385" i="1" s="1"/>
  <c r="V382" i="1"/>
  <c r="W382" i="1" s="1"/>
  <c r="V380" i="1"/>
  <c r="W380" i="1" s="1"/>
  <c r="V397" i="1"/>
  <c r="W397" i="1" s="1"/>
  <c r="V306" i="1"/>
  <c r="W306" i="1" s="1"/>
  <c r="V146" i="1"/>
  <c r="W146" i="1" s="1"/>
  <c r="V139" i="1"/>
  <c r="W139" i="1" s="1"/>
  <c r="V25" i="1"/>
  <c r="W25" i="1" s="1"/>
  <c r="V248" i="1"/>
  <c r="W248" i="1" s="1"/>
  <c r="V285" i="1"/>
  <c r="W285" i="1" s="1"/>
  <c r="V318" i="1"/>
  <c r="W318" i="1" s="1"/>
  <c r="V242" i="1"/>
  <c r="W242" i="1" s="1"/>
  <c r="V320" i="1"/>
  <c r="W320" i="1" s="1"/>
  <c r="V323" i="1"/>
  <c r="W323" i="1" s="1"/>
  <c r="V100" i="1"/>
  <c r="W100" i="1" s="1"/>
  <c r="V132" i="1"/>
  <c r="W132" i="1" s="1"/>
  <c r="V186" i="1"/>
  <c r="W186" i="1" s="1"/>
  <c r="V386" i="1"/>
  <c r="W386" i="1" s="1"/>
  <c r="V240" i="1"/>
  <c r="W240" i="1" s="1"/>
  <c r="V245" i="1"/>
  <c r="W245" i="1" s="1"/>
  <c r="V407" i="1"/>
  <c r="W407" i="1" s="1"/>
  <c r="V328" i="1"/>
  <c r="W328" i="1" s="1"/>
  <c r="V338" i="1"/>
  <c r="W338" i="1" s="1"/>
  <c r="V149" i="1"/>
  <c r="W149" i="1" s="1"/>
  <c r="V331" i="1"/>
  <c r="W331" i="1" s="1"/>
  <c r="V229" i="1"/>
  <c r="W229" i="1" s="1"/>
  <c r="V226" i="1"/>
  <c r="W226" i="1" s="1"/>
  <c r="V28" i="1"/>
  <c r="W28" i="1" s="1"/>
  <c r="V95" i="1"/>
  <c r="W95" i="1" s="1"/>
  <c r="V184" i="1"/>
  <c r="W184" i="1" s="1"/>
  <c r="V282" i="1"/>
  <c r="W282" i="1" s="1"/>
  <c r="V274" i="1"/>
  <c r="W274" i="1" s="1"/>
  <c r="V34" i="1"/>
  <c r="W34" i="1" s="1"/>
  <c r="V60" i="1"/>
  <c r="W60" i="1" s="1"/>
  <c r="V38" i="1"/>
  <c r="W38" i="1" s="1"/>
  <c r="V402" i="1"/>
  <c r="W402" i="1" s="1"/>
  <c r="V269" i="1"/>
  <c r="W269" i="1" s="1"/>
  <c r="V211" i="1"/>
  <c r="W211" i="1" s="1"/>
  <c r="V334" i="1"/>
  <c r="W334" i="1" s="1"/>
  <c r="V23" i="1"/>
  <c r="W23" i="1" s="1"/>
  <c r="V336" i="1"/>
  <c r="W336" i="1" s="1"/>
  <c r="V286" i="1"/>
  <c r="W286" i="1" s="1"/>
  <c r="V387" i="1"/>
  <c r="W387" i="1" s="1"/>
  <c r="V366" i="1"/>
  <c r="W366" i="1" s="1"/>
  <c r="V33" i="3"/>
  <c r="W33" i="3" s="1"/>
  <c r="V413" i="1"/>
  <c r="W413" i="1" s="1"/>
  <c r="V11" i="1"/>
  <c r="W11" i="1" s="1"/>
  <c r="V56" i="1"/>
  <c r="W56" i="1" s="1"/>
  <c r="V94" i="1"/>
  <c r="W94" i="1" s="1"/>
  <c r="V167" i="1"/>
  <c r="W167" i="1" s="1"/>
  <c r="V239" i="1"/>
  <c r="W239" i="1" s="1"/>
  <c r="V345" i="1"/>
  <c r="W345" i="1" s="1"/>
  <c r="V367" i="1"/>
  <c r="W367" i="1" s="1"/>
  <c r="V9" i="3"/>
  <c r="W9" i="3" s="1"/>
  <c r="V376" i="1"/>
  <c r="W376" i="1" s="1"/>
  <c r="V227" i="1"/>
  <c r="W227" i="1" s="1"/>
  <c r="V29" i="1"/>
  <c r="W29" i="1" s="1"/>
  <c r="V147" i="1"/>
  <c r="W147" i="1" s="1"/>
  <c r="V109" i="1"/>
  <c r="W109" i="1" s="1"/>
  <c r="V183" i="1"/>
  <c r="W183" i="1" s="1"/>
  <c r="V272" i="1"/>
  <c r="W272" i="1" s="1"/>
  <c r="V289" i="1"/>
  <c r="W289" i="1" s="1"/>
  <c r="V21" i="3"/>
  <c r="W21" i="3" s="1"/>
  <c r="V263" i="1"/>
  <c r="W263" i="1" s="1"/>
  <c r="V391" i="1"/>
  <c r="W391" i="1" s="1"/>
  <c r="V228" i="1"/>
  <c r="W228" i="1" s="1"/>
  <c r="V142" i="1"/>
  <c r="W142" i="1" s="1"/>
  <c r="V113" i="1"/>
  <c r="W113" i="1" s="1"/>
  <c r="V210" i="1"/>
  <c r="W210" i="1" s="1"/>
  <c r="V203" i="1"/>
  <c r="W203" i="1" s="1"/>
  <c r="V327" i="1"/>
  <c r="W327" i="1" s="1"/>
  <c r="V369" i="1"/>
  <c r="W369" i="1" s="1"/>
  <c r="V29" i="3"/>
  <c r="W29" i="3" s="1"/>
  <c r="V414" i="1"/>
  <c r="W414" i="1" s="1"/>
  <c r="V14" i="1"/>
  <c r="W14" i="1" s="1"/>
  <c r="V216" i="1"/>
  <c r="W216" i="1" s="1"/>
  <c r="V98" i="1"/>
  <c r="W98" i="1" s="1"/>
  <c r="V170" i="1"/>
  <c r="W170" i="1" s="1"/>
  <c r="V309" i="1"/>
  <c r="W309" i="1" s="1"/>
  <c r="V264" i="1"/>
  <c r="W264" i="1" s="1"/>
  <c r="V420" i="1"/>
  <c r="W420" i="1" s="1"/>
  <c r="V405" i="1"/>
  <c r="W405" i="1" s="1"/>
  <c r="V4" i="1"/>
  <c r="W4" i="1" s="1"/>
  <c r="V33" i="1"/>
  <c r="W33" i="1" s="1"/>
  <c r="V160" i="1"/>
  <c r="W160" i="1" s="1"/>
  <c r="V218" i="1"/>
  <c r="W218" i="1" s="1"/>
  <c r="V154" i="1"/>
  <c r="W154" i="1" s="1"/>
  <c r="V116" i="1"/>
  <c r="W116" i="1" s="1"/>
  <c r="V101" i="1"/>
  <c r="W101" i="1" s="1"/>
  <c r="V82" i="1"/>
  <c r="W82" i="1" s="1"/>
  <c r="V214" i="1"/>
  <c r="W214" i="1" s="1"/>
  <c r="V172" i="1"/>
  <c r="W172" i="1" s="1"/>
  <c r="V194" i="1"/>
  <c r="W194" i="1" s="1"/>
  <c r="V206" i="1"/>
  <c r="W206" i="1" s="1"/>
  <c r="V247" i="1"/>
  <c r="W247" i="1" s="1"/>
  <c r="V317" i="1"/>
  <c r="W317" i="1" s="1"/>
  <c r="V241" i="1"/>
  <c r="W241" i="1" s="1"/>
  <c r="V279" i="1"/>
  <c r="W279" i="1" s="1"/>
  <c r="V357" i="1"/>
  <c r="W357" i="1" s="1"/>
  <c r="V422" i="1"/>
  <c r="W422" i="1" s="1"/>
  <c r="V5" i="3"/>
  <c r="W5" i="3" s="1"/>
  <c r="V28" i="3"/>
  <c r="W28" i="3" s="1"/>
  <c r="V373" i="1"/>
  <c r="W373" i="1" s="1"/>
  <c r="V340" i="1"/>
  <c r="W340" i="1" s="1"/>
  <c r="V270" i="1"/>
  <c r="W270" i="1" s="1"/>
  <c r="V408" i="1"/>
  <c r="W408" i="1" s="1"/>
  <c r="V381" i="1"/>
  <c r="W381" i="1" s="1"/>
  <c r="V390" i="1"/>
  <c r="W390" i="1" s="1"/>
  <c r="V41" i="3"/>
  <c r="W41" i="3" s="1"/>
  <c r="V55" i="3"/>
  <c r="W55" i="3" s="1"/>
  <c r="V49" i="3"/>
  <c r="W49" i="3" s="1"/>
  <c r="V47" i="3"/>
  <c r="W47" i="3" s="1"/>
  <c r="V43" i="3"/>
  <c r="W43" i="3" s="1"/>
  <c r="V54" i="3"/>
  <c r="W54" i="3" s="1"/>
  <c r="V44" i="3"/>
  <c r="W44" i="3" s="1"/>
  <c r="V48" i="3"/>
  <c r="W48" i="3" s="1"/>
  <c r="V56" i="3"/>
  <c r="W56" i="3" s="1"/>
  <c r="V57" i="3"/>
  <c r="W57" i="3" s="1"/>
  <c r="V50" i="3"/>
  <c r="W50" i="3" s="1"/>
  <c r="V59" i="3"/>
  <c r="W59" i="3" s="1"/>
  <c r="V53" i="3"/>
  <c r="W53" i="3" s="1"/>
  <c r="V42" i="3"/>
  <c r="W42" i="3" s="1"/>
  <c r="V40" i="3"/>
  <c r="W40" i="3" s="1"/>
  <c r="V45" i="3"/>
  <c r="W45" i="3" s="1"/>
  <c r="V46" i="3"/>
  <c r="W46" i="3" s="1"/>
  <c r="V58" i="3"/>
  <c r="W58" i="3" s="1"/>
  <c r="V51" i="3"/>
  <c r="W51" i="3" s="1"/>
  <c r="V52" i="3"/>
  <c r="W52" i="3" s="1"/>
  <c r="V24" i="1"/>
  <c r="W24" i="1" s="1"/>
  <c r="V365" i="1"/>
  <c r="W365" i="1" s="1"/>
  <c r="V427" i="1"/>
  <c r="W427" i="1" s="1"/>
  <c r="V416" i="1"/>
  <c r="W416" i="1" s="1"/>
  <c r="V428" i="1"/>
  <c r="W428" i="1" s="1"/>
  <c r="V19" i="3"/>
  <c r="W19" i="3" s="1"/>
  <c r="V403" i="1"/>
  <c r="W403" i="1" s="1"/>
  <c r="V129" i="1"/>
  <c r="W129" i="1" s="1"/>
  <c r="V140" i="1"/>
  <c r="W140" i="1" s="1"/>
  <c r="V73" i="1"/>
  <c r="W73" i="1" s="1"/>
  <c r="V89" i="1"/>
  <c r="W89" i="1" s="1"/>
  <c r="V201" i="1"/>
  <c r="W201" i="1" s="1"/>
  <c r="V296" i="1"/>
  <c r="W296" i="1" s="1"/>
  <c r="V288" i="1"/>
  <c r="W288" i="1" s="1"/>
  <c r="V20" i="3"/>
  <c r="W20" i="3" s="1"/>
  <c r="V262" i="1"/>
  <c r="W262" i="1" s="1"/>
  <c r="V400" i="1"/>
  <c r="W400" i="1" s="1"/>
  <c r="V12" i="1"/>
  <c r="W12" i="1" s="1"/>
  <c r="V57" i="1"/>
  <c r="W57" i="1" s="1"/>
  <c r="V96" i="1"/>
  <c r="W96" i="1" s="1"/>
  <c r="V168" i="1"/>
  <c r="W168" i="1" s="1"/>
  <c r="V307" i="1"/>
  <c r="W307" i="1" s="1"/>
  <c r="V346" i="1"/>
  <c r="W346" i="1" s="1"/>
  <c r="V430" i="1"/>
  <c r="W430" i="1" s="1"/>
  <c r="V35" i="3"/>
  <c r="W35" i="3" s="1"/>
  <c r="V375" i="1"/>
  <c r="W375" i="1" s="1"/>
  <c r="V13" i="1"/>
  <c r="W13" i="1" s="1"/>
  <c r="V148" i="1"/>
  <c r="W148" i="1" s="1"/>
  <c r="V79" i="1"/>
  <c r="W79" i="1" s="1"/>
  <c r="V185" i="1"/>
  <c r="W185" i="1" s="1"/>
  <c r="V273" i="1"/>
  <c r="W273" i="1" s="1"/>
  <c r="V290" i="1"/>
  <c r="W290" i="1" s="1"/>
  <c r="V11" i="3"/>
  <c r="W11" i="3" s="1"/>
  <c r="V384" i="1"/>
  <c r="W384" i="1" s="1"/>
  <c r="V230" i="1"/>
  <c r="W230" i="1" s="1"/>
  <c r="V31" i="1"/>
  <c r="W31" i="1" s="1"/>
  <c r="V75" i="1"/>
  <c r="W75" i="1" s="1"/>
  <c r="V80" i="1"/>
  <c r="W80" i="1" s="1"/>
  <c r="V187" i="1"/>
  <c r="W187" i="1" s="1"/>
  <c r="V275" i="1"/>
  <c r="W275" i="1" s="1"/>
  <c r="V355" i="1"/>
  <c r="W355" i="1" s="1"/>
  <c r="V26" i="3"/>
  <c r="W26" i="3" s="1"/>
  <c r="W30" i="3" s="1"/>
  <c r="G23" i="4" s="1"/>
  <c r="V271" i="1"/>
  <c r="W271" i="1" s="1"/>
  <c r="V231" i="1"/>
  <c r="W231" i="1" s="1"/>
  <c r="V15" i="1"/>
  <c r="W15" i="1" s="1"/>
  <c r="V232" i="1"/>
  <c r="W232" i="1" s="1"/>
  <c r="V19" i="1"/>
  <c r="W19" i="1" s="1"/>
  <c r="V233" i="1"/>
  <c r="W233" i="1" s="1"/>
  <c r="V5" i="1"/>
  <c r="W5" i="1" s="1"/>
  <c r="V20" i="1"/>
  <c r="W20" i="1" s="1"/>
  <c r="V35" i="1"/>
  <c r="W35" i="1" s="1"/>
  <c r="V161" i="1"/>
  <c r="W161" i="1" s="1"/>
  <c r="V63" i="1"/>
  <c r="W63" i="1" s="1"/>
  <c r="V155" i="1"/>
  <c r="W155" i="1" s="1"/>
  <c r="V117" i="1"/>
  <c r="W117" i="1" s="1"/>
  <c r="V102" i="1"/>
  <c r="W102" i="1" s="1"/>
  <c r="V83" i="1"/>
  <c r="W83" i="1" s="1"/>
  <c r="V215" i="1"/>
  <c r="W215" i="1" s="1"/>
  <c r="V173" i="1"/>
  <c r="W173" i="1" s="1"/>
  <c r="V195" i="1"/>
  <c r="W195" i="1" s="1"/>
  <c r="V44" i="1"/>
  <c r="W44" i="1" s="1"/>
  <c r="V249" i="1"/>
  <c r="W249" i="1" s="1"/>
  <c r="V319" i="1"/>
  <c r="W319" i="1" s="1"/>
  <c r="V243" i="1"/>
  <c r="W243" i="1" s="1"/>
  <c r="V280" i="1"/>
  <c r="W280" i="1" s="1"/>
  <c r="V36" i="3"/>
  <c r="W36" i="3" s="1"/>
  <c r="V258" i="1"/>
  <c r="W258" i="1" s="1"/>
  <c r="V321" i="1"/>
  <c r="W321" i="1" s="1"/>
  <c r="V322" i="1"/>
  <c r="W322" i="1" s="1"/>
  <c r="V415" i="1"/>
  <c r="W415" i="1" s="1"/>
  <c r="V409" i="1"/>
  <c r="W409" i="1" s="1"/>
  <c r="V235" i="1"/>
  <c r="W235" i="1" s="1"/>
  <c r="V22" i="1"/>
  <c r="W22" i="1" s="1"/>
  <c r="V163" i="1"/>
  <c r="W163" i="1" s="1"/>
  <c r="V157" i="1"/>
  <c r="W157" i="1" s="1"/>
  <c r="V119" i="1"/>
  <c r="W119" i="1" s="1"/>
  <c r="V85" i="1"/>
  <c r="W85" i="1" s="1"/>
  <c r="V175" i="1"/>
  <c r="W175" i="1" s="1"/>
  <c r="V197" i="1"/>
  <c r="W197" i="1" s="1"/>
  <c r="V251" i="1"/>
  <c r="W251" i="1" s="1"/>
  <c r="V300" i="1"/>
  <c r="W300" i="1" s="1"/>
  <c r="V358" i="1"/>
  <c r="W358" i="1" s="1"/>
  <c r="V423" i="1"/>
  <c r="W423" i="1" s="1"/>
  <c r="V410" i="1"/>
  <c r="W410" i="1" s="1"/>
  <c r="V404" i="1"/>
  <c r="W404" i="1" s="1"/>
  <c r="V411" i="1"/>
  <c r="W411" i="1" s="1"/>
  <c r="V222" i="1"/>
  <c r="W222" i="1" s="1"/>
  <c r="V126" i="1"/>
  <c r="W126" i="1" s="1"/>
  <c r="V8" i="1"/>
  <c r="W8" i="1" s="1"/>
  <c r="V53" i="1"/>
  <c r="W53" i="1" s="1"/>
  <c r="V69" i="1"/>
  <c r="W69" i="1" s="1"/>
  <c r="V158" i="1"/>
  <c r="W158" i="1" s="1"/>
  <c r="V120" i="1"/>
  <c r="W120" i="1" s="1"/>
  <c r="V105" i="1"/>
  <c r="W105" i="1" s="1"/>
  <c r="V86" i="1"/>
  <c r="W86" i="1" s="1"/>
  <c r="V62" i="1"/>
  <c r="W62" i="1" s="1"/>
  <c r="V179" i="1"/>
  <c r="W179" i="1" s="1"/>
  <c r="V198" i="1"/>
  <c r="W198" i="1" s="1"/>
  <c r="V47" i="1"/>
  <c r="W47" i="1" s="1"/>
  <c r="V252" i="1"/>
  <c r="W252" i="1" s="1"/>
  <c r="V256" i="1"/>
  <c r="W256" i="1" s="1"/>
  <c r="V350" i="1"/>
  <c r="W350" i="1" s="1"/>
  <c r="V298" i="1"/>
  <c r="W298" i="1" s="1"/>
  <c r="V359" i="1"/>
  <c r="W359" i="1" s="1"/>
  <c r="V424" i="1"/>
  <c r="W424" i="1" s="1"/>
  <c r="V374" i="1"/>
  <c r="W374" i="1" s="1"/>
  <c r="V329" i="1"/>
  <c r="W329" i="1" s="1"/>
  <c r="V339" i="1"/>
  <c r="W339" i="1" s="1"/>
  <c r="V389" i="1"/>
  <c r="W389" i="1" s="1"/>
  <c r="V223" i="1"/>
  <c r="W223" i="1" s="1"/>
  <c r="V127" i="1"/>
  <c r="W127" i="1" s="1"/>
  <c r="V9" i="1"/>
  <c r="W9" i="1" s="1"/>
  <c r="V40" i="1"/>
  <c r="W40" i="1" s="1"/>
  <c r="V54" i="1"/>
  <c r="W54" i="1" s="1"/>
  <c r="V70" i="1"/>
  <c r="W70" i="1" s="1"/>
  <c r="V159" i="1"/>
  <c r="W159" i="1" s="1"/>
  <c r="V121" i="1"/>
  <c r="W121" i="1" s="1"/>
  <c r="V106" i="1"/>
  <c r="W106" i="1" s="1"/>
  <c r="V87" i="1"/>
  <c r="W87" i="1" s="1"/>
  <c r="V189" i="1"/>
  <c r="W189" i="1" s="1"/>
  <c r="V180" i="1"/>
  <c r="W180" i="1" s="1"/>
  <c r="V199" i="1"/>
  <c r="W199" i="1" s="1"/>
  <c r="V48" i="1"/>
  <c r="W48" i="1" s="1"/>
  <c r="V268" i="1"/>
  <c r="W268" i="1" s="1"/>
  <c r="V257" i="1"/>
  <c r="W257" i="1" s="1"/>
  <c r="V351" i="1"/>
  <c r="W351" i="1" s="1"/>
  <c r="V360" i="1"/>
  <c r="W360" i="1" s="1"/>
  <c r="V425" i="1"/>
  <c r="W425" i="1" s="1"/>
  <c r="V301" i="1"/>
  <c r="W301" i="1" s="1"/>
  <c r="V260" i="1"/>
  <c r="W260" i="1" s="1"/>
  <c r="V383" i="1"/>
  <c r="W383" i="1" s="1"/>
  <c r="V396" i="1"/>
  <c r="W396" i="1" s="1"/>
  <c r="V330" i="1"/>
  <c r="W330" i="1" s="1"/>
  <c r="V7" i="1"/>
  <c r="W7" i="1" s="1"/>
  <c r="V37" i="1"/>
  <c r="W37" i="1" s="1"/>
  <c r="V68" i="1"/>
  <c r="W68" i="1" s="1"/>
  <c r="V104" i="1"/>
  <c r="W104" i="1" s="1"/>
  <c r="V61" i="1"/>
  <c r="W61" i="1" s="1"/>
  <c r="V46" i="1"/>
  <c r="W46" i="1" s="1"/>
  <c r="V297" i="1"/>
  <c r="W297" i="1" s="1"/>
  <c r="V224" i="1"/>
  <c r="W224" i="1" s="1"/>
  <c r="V128" i="1"/>
  <c r="W128" i="1" s="1"/>
  <c r="V10" i="1"/>
  <c r="W10" i="1" s="1"/>
  <c r="V138" i="1"/>
  <c r="W138" i="1" s="1"/>
  <c r="V55" i="1"/>
  <c r="W55" i="1" s="1"/>
  <c r="V144" i="1"/>
  <c r="W144" i="1" s="1"/>
  <c r="V72" i="1"/>
  <c r="W72" i="1" s="1"/>
  <c r="V122" i="1"/>
  <c r="W122" i="1" s="1"/>
  <c r="V107" i="1"/>
  <c r="W107" i="1" s="1"/>
  <c r="V88" i="1"/>
  <c r="W88" i="1" s="1"/>
  <c r="V190" i="1"/>
  <c r="W190" i="1" s="1"/>
  <c r="V181" i="1"/>
  <c r="W181" i="1" s="1"/>
  <c r="V200" i="1"/>
  <c r="W200" i="1" s="1"/>
  <c r="V49" i="1"/>
  <c r="W49" i="1" s="1"/>
  <c r="V295" i="1"/>
  <c r="W295" i="1" s="1"/>
  <c r="V324" i="1"/>
  <c r="W324" i="1" s="1"/>
  <c r="V344" i="1"/>
  <c r="W344" i="1" s="1"/>
  <c r="V287" i="1"/>
  <c r="W287" i="1" s="1"/>
  <c r="V364" i="1"/>
  <c r="W364" i="1" s="1"/>
  <c r="V426" i="1"/>
  <c r="W426" i="1" s="1"/>
  <c r="V294" i="1"/>
  <c r="W294" i="1" s="1"/>
  <c r="V261" i="1"/>
  <c r="W261" i="1" s="1"/>
  <c r="V315" i="1"/>
  <c r="W315" i="1" s="1"/>
  <c r="V335" i="1"/>
  <c r="W335" i="1" s="1"/>
  <c r="W311" i="1" l="1"/>
  <c r="E27" i="4" s="1"/>
  <c r="W164" i="1"/>
  <c r="W23" i="3"/>
  <c r="G15" i="4" s="1"/>
  <c r="G29" i="4"/>
  <c r="W219" i="1"/>
  <c r="E20" i="4" s="1"/>
  <c r="W370" i="1"/>
  <c r="E31" i="4" s="1"/>
  <c r="W176" i="1"/>
  <c r="E17" i="4" s="1"/>
  <c r="W37" i="3"/>
  <c r="G24" i="4" s="1"/>
  <c r="W417" i="1"/>
  <c r="E33" i="4" s="1"/>
  <c r="W432" i="1"/>
  <c r="E34" i="4" s="1"/>
  <c r="W341" i="1"/>
  <c r="E28" i="4" s="1"/>
  <c r="W393" i="1"/>
  <c r="E32" i="4" s="1"/>
  <c r="W361" i="1"/>
  <c r="E30" i="4" s="1"/>
  <c r="W276" i="1"/>
  <c r="E24" i="4" s="1"/>
  <c r="W291" i="1"/>
  <c r="E25" i="4" s="1"/>
  <c r="W253" i="1"/>
  <c r="E22" i="4" s="1"/>
  <c r="W265" i="1"/>
  <c r="E23" i="4" s="1"/>
  <c r="W123" i="1"/>
  <c r="E13" i="4" s="1"/>
  <c r="W91" i="1"/>
  <c r="E11" i="4" s="1"/>
  <c r="W150" i="1"/>
  <c r="W207" i="1"/>
  <c r="E19" i="4" s="1"/>
  <c r="E16" i="4"/>
  <c r="W191" i="1"/>
  <c r="E18" i="4" s="1"/>
  <c r="W236" i="1"/>
  <c r="E21" i="4" s="1"/>
  <c r="W110" i="1"/>
  <c r="E12" i="4" s="1"/>
  <c r="W76" i="1"/>
  <c r="E10" i="4" s="1"/>
  <c r="W50" i="1"/>
  <c r="E8" i="4" s="1"/>
  <c r="W41" i="1"/>
  <c r="E7" i="4" s="1"/>
  <c r="W16" i="1"/>
  <c r="E6" i="4" s="1"/>
  <c r="W64" i="1"/>
  <c r="E9" i="4" s="1"/>
  <c r="W302" i="1"/>
  <c r="E26" i="4" s="1"/>
  <c r="W135" i="1"/>
  <c r="E14" i="4" s="1"/>
  <c r="W352" i="1"/>
  <c r="E29" i="4" s="1"/>
  <c r="H34" i="4" l="1"/>
  <c r="H33" i="4"/>
  <c r="H32" i="4"/>
  <c r="H31" i="4"/>
  <c r="H30" i="4"/>
  <c r="H28" i="4"/>
  <c r="H27" i="4"/>
  <c r="H26" i="4"/>
  <c r="H25" i="4"/>
  <c r="H23" i="4"/>
  <c r="H22" i="4"/>
  <c r="H21" i="4"/>
  <c r="H20" i="4"/>
  <c r="H19" i="4"/>
  <c r="H18" i="4"/>
  <c r="H16" i="4"/>
  <c r="H14" i="4"/>
  <c r="H13" i="4"/>
  <c r="H12" i="4"/>
  <c r="H29" i="4"/>
  <c r="H11" i="4"/>
  <c r="H10" i="4"/>
  <c r="H9" i="4"/>
  <c r="H8" i="4"/>
  <c r="H7" i="4"/>
  <c r="G35" i="4"/>
  <c r="E15" i="4"/>
  <c r="H24" i="4"/>
  <c r="H6" i="4"/>
  <c r="H15" i="4" l="1"/>
  <c r="E35" i="4"/>
  <c r="F38" i="4"/>
  <c r="I38" i="4" l="1"/>
  <c r="F17" i="4" l="1"/>
  <c r="F35" i="4" l="1"/>
  <c r="H17" i="4"/>
  <c r="F39" i="4" l="1"/>
  <c r="H35" i="4"/>
  <c r="I39" i="4" l="1"/>
  <c r="F41" i="4"/>
  <c r="I41" i="4" s="1"/>
</calcChain>
</file>

<file path=xl/sharedStrings.xml><?xml version="1.0" encoding="utf-8"?>
<sst xmlns="http://schemas.openxmlformats.org/spreadsheetml/2006/main" count="4055" uniqueCount="113">
  <si>
    <t>XXX251</t>
  </si>
  <si>
    <t>Humpolec,,aut.nádr.</t>
  </si>
  <si>
    <t>Herálec,,Mikulášov</t>
  </si>
  <si>
    <t>XXX256</t>
  </si>
  <si>
    <t>Jiřice</t>
  </si>
  <si>
    <t>Syrov</t>
  </si>
  <si>
    <t>Senožaty,,fara</t>
  </si>
  <si>
    <t>X</t>
  </si>
  <si>
    <t>S</t>
  </si>
  <si>
    <t>XXX257</t>
  </si>
  <si>
    <t>Svépravice</t>
  </si>
  <si>
    <t>XXX254</t>
  </si>
  <si>
    <t>Dolní Město,,pošta</t>
  </si>
  <si>
    <t>Kaliště,Podivice,rozc.</t>
  </si>
  <si>
    <t>XXX255</t>
  </si>
  <si>
    <t>Ledeč n.Sáz.,,Husovo nám.</t>
  </si>
  <si>
    <t>Ledeč n.Sáz.,,Podolí</t>
  </si>
  <si>
    <t>Humpolec,,pošta</t>
  </si>
  <si>
    <t>Jihlava,,aut.nádr.</t>
  </si>
  <si>
    <t>V</t>
  </si>
  <si>
    <t>XXX260</t>
  </si>
  <si>
    <t>Větrný Jeníkov,,nám.</t>
  </si>
  <si>
    <t>XXX259</t>
  </si>
  <si>
    <t>Pelhřimov,,aut.nádr.</t>
  </si>
  <si>
    <t>Mysletín</t>
  </si>
  <si>
    <t>Zachotín</t>
  </si>
  <si>
    <t>XXX250</t>
  </si>
  <si>
    <t>Humpolec,,poliklinika</t>
  </si>
  <si>
    <t>Havlíčkův Brod,,dopravní terminál</t>
  </si>
  <si>
    <t>Pelhřimov,,silo</t>
  </si>
  <si>
    <t>Pacov,,strojírny</t>
  </si>
  <si>
    <t>Světlá n.S.,,žel.st.</t>
  </si>
  <si>
    <t>Pacov,,aut.nádr.</t>
  </si>
  <si>
    <t>Tábor,,aut.nádr.</t>
  </si>
  <si>
    <t>Budíkov</t>
  </si>
  <si>
    <t>Pojbuky</t>
  </si>
  <si>
    <t>XXX301</t>
  </si>
  <si>
    <t>Lukavec</t>
  </si>
  <si>
    <t>Ježov</t>
  </si>
  <si>
    <t>Buřenice</t>
  </si>
  <si>
    <t>Košetice,,Malá strana</t>
  </si>
  <si>
    <t>Velký Rybník,,obec</t>
  </si>
  <si>
    <t>omezení</t>
  </si>
  <si>
    <t>NZ</t>
  </si>
  <si>
    <t>počet dní</t>
  </si>
  <si>
    <t>+</t>
  </si>
  <si>
    <t>6+</t>
  </si>
  <si>
    <t>Světlá n.Sáz.,,žel.st.</t>
  </si>
  <si>
    <t>Hojovice</t>
  </si>
  <si>
    <t>Pacov,,žel.st.</t>
  </si>
  <si>
    <t>Čechtice</t>
  </si>
  <si>
    <t>Pacov,,Jetřichovská ul.křiž.</t>
  </si>
  <si>
    <t>Lukavec,,záv.</t>
  </si>
  <si>
    <t>Košetice</t>
  </si>
  <si>
    <t>Chýstovice</t>
  </si>
  <si>
    <t>Čechtice,,škola</t>
  </si>
  <si>
    <t>Vozidlo</t>
  </si>
  <si>
    <t>Turnus</t>
  </si>
  <si>
    <t>omezení/NZ</t>
  </si>
  <si>
    <t>Linka</t>
  </si>
  <si>
    <t>Spoj</t>
  </si>
  <si>
    <t>Linka/spoj</t>
  </si>
  <si>
    <t>Kategorie vozidla spoj</t>
  </si>
  <si>
    <t>kategorie vozidla oběh</t>
  </si>
  <si>
    <t>Čas přistavení</t>
  </si>
  <si>
    <t>Odjezd</t>
  </si>
  <si>
    <t>Místo odjezdu</t>
  </si>
  <si>
    <t>Příjezd</t>
  </si>
  <si>
    <t>Místo příjezdu</t>
  </si>
  <si>
    <t xml:space="preserve">Kontrolní sloupec </t>
  </si>
  <si>
    <t>doba jízdy</t>
  </si>
  <si>
    <t>manipulace</t>
  </si>
  <si>
    <t>výkon</t>
  </si>
  <si>
    <t>čekání</t>
  </si>
  <si>
    <t>km/spoj</t>
  </si>
  <si>
    <t>provoz dny</t>
  </si>
  <si>
    <t>celkem km/rok</t>
  </si>
  <si>
    <t>Ujeté kilometry (km/rok)</t>
  </si>
  <si>
    <t>Pomocný sloupec</t>
  </si>
  <si>
    <t>Číslo vozidla</t>
  </si>
  <si>
    <t>Kategorie vozidla</t>
  </si>
  <si>
    <t>Počátek turnusu</t>
  </si>
  <si>
    <t>školní dny</t>
  </si>
  <si>
    <t>prázdniny</t>
  </si>
  <si>
    <t>víkendy</t>
  </si>
  <si>
    <t>celkem</t>
  </si>
  <si>
    <t>Celkem za všechny oběhy</t>
  </si>
  <si>
    <t>Počet vozidel podle kategorií</t>
  </si>
  <si>
    <t>Ujeté kilometry podle kategorií (km/rok)</t>
  </si>
  <si>
    <t>Proběhy podle kategorií (km/rok)</t>
  </si>
  <si>
    <t>V+</t>
  </si>
  <si>
    <t>Oběhy přehled Humpolecko</t>
  </si>
  <si>
    <t>přejezd</t>
  </si>
  <si>
    <t>Vozidla, která jsou v uvedený provozní den mimo provoz:</t>
  </si>
  <si>
    <t>XXX270</t>
  </si>
  <si>
    <t>XXX865</t>
  </si>
  <si>
    <t>XXX866</t>
  </si>
  <si>
    <t>XXX304</t>
  </si>
  <si>
    <t>XXX303</t>
  </si>
  <si>
    <t>XXX937</t>
  </si>
  <si>
    <t>Dolní Hořice,Prasetín</t>
  </si>
  <si>
    <t>XXX263</t>
  </si>
  <si>
    <t>Význam negativních značek</t>
  </si>
  <si>
    <t>jede v pracovní dny</t>
  </si>
  <si>
    <t>jede v sobotu</t>
  </si>
  <si>
    <t>jede v neděli a státem uznané svátky</t>
  </si>
  <si>
    <t>nejede v době školních prázdnin (platí pro všechny prázdniny, jarní dle Kraje Vysočina)</t>
  </si>
  <si>
    <t>nejede v době vánočních prázdnin</t>
  </si>
  <si>
    <t>nejede v době letních a zimních školních prázdnin</t>
  </si>
  <si>
    <t>jede v době školních prázdnin (platí pro všechny prázdniny, jarní dle Kraje Vysočina)</t>
  </si>
  <si>
    <t>jede v době letních a zimních školních prázdnin</t>
  </si>
  <si>
    <t>jede v rozšířené letní sezoně (konec dubna - konec září)</t>
  </si>
  <si>
    <t>XXX867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</si>
</sst>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5" fillId="0" borderId="1">
      <alignment vertical="top"/>
    </xf>
  </cellStyleXfs>
  <cellXfs count="106">
    <xf numFmtId="0" fontId="0" fillId="0" borderId="0" xfId="0"/>
    <xf numFmtId="20" fontId="0" fillId="0" borderId="0" xfId="0" applyNumberFormat="1"/>
    <xf numFmtId="0" fontId="0" fillId="0" borderId="0" xfId="0" applyAlignment="1">
      <alignment horizontal="center"/>
    </xf>
    <xf numFmtId="0" fontId="0" fillId="2" borderId="0" xfId="0" applyFill="1"/>
    <xf numFmtId="0" fontId="0" fillId="0" borderId="1" xfId="0" applyBorder="1"/>
    <xf numFmtId="20" fontId="0" fillId="0" borderId="1" xfId="0" applyNumberFormat="1" applyBorder="1"/>
    <xf numFmtId="0" fontId="3" fillId="0" borderId="0" xfId="0" applyFont="1"/>
    <xf numFmtId="20" fontId="3" fillId="0" borderId="1" xfId="0" applyNumberFormat="1" applyFont="1" applyBorder="1"/>
    <xf numFmtId="0" fontId="5" fillId="0" borderId="3" xfId="0" applyFont="1" applyBorder="1" applyAlignment="1">
      <alignment textRotation="90" wrapText="1"/>
    </xf>
    <xf numFmtId="0" fontId="5" fillId="0" borderId="4" xfId="0" applyFont="1" applyBorder="1" applyAlignment="1">
      <alignment textRotation="90" wrapText="1"/>
    </xf>
    <xf numFmtId="0" fontId="5" fillId="0" borderId="4" xfId="0" applyFont="1" applyBorder="1" applyAlignment="1">
      <alignment horizontal="center" textRotation="90" wrapText="1"/>
    </xf>
    <xf numFmtId="0" fontId="6" fillId="0" borderId="4" xfId="0" applyFont="1" applyBorder="1" applyAlignment="1">
      <alignment horizontal="center" textRotation="90" wrapText="1"/>
    </xf>
    <xf numFmtId="0" fontId="5" fillId="0" borderId="4" xfId="0" applyFont="1" applyBorder="1" applyAlignment="1">
      <alignment horizontal="center" wrapText="1"/>
    </xf>
    <xf numFmtId="0" fontId="7" fillId="0" borderId="0" xfId="1" applyFont="1"/>
    <xf numFmtId="0" fontId="8" fillId="0" borderId="1" xfId="0" applyFont="1" applyBorder="1"/>
    <xf numFmtId="164" fontId="8" fillId="0" borderId="1" xfId="0" applyNumberFormat="1" applyFont="1" applyBorder="1"/>
    <xf numFmtId="0" fontId="9" fillId="0" borderId="0" xfId="0" applyFont="1"/>
    <xf numFmtId="0" fontId="10" fillId="0" borderId="0" xfId="2" applyFont="1"/>
    <xf numFmtId="0" fontId="11" fillId="0" borderId="0" xfId="0" applyFont="1" applyAlignment="1">
      <alignment wrapText="1"/>
    </xf>
    <xf numFmtId="0" fontId="11" fillId="0" borderId="0" xfId="0" applyFont="1" applyAlignment="1">
      <alignment horizontal="right"/>
    </xf>
    <xf numFmtId="0" fontId="12" fillId="0" borderId="0" xfId="3" applyFont="1"/>
    <xf numFmtId="0" fontId="1" fillId="0" borderId="0" xfId="4" applyAlignment="1">
      <alignment wrapText="1"/>
    </xf>
    <xf numFmtId="0" fontId="1" fillId="0" borderId="0" xfId="4"/>
    <xf numFmtId="0" fontId="14" fillId="0" borderId="3" xfId="3" applyFont="1" applyBorder="1" applyAlignment="1">
      <alignment horizontal="center" wrapText="1"/>
    </xf>
    <xf numFmtId="0" fontId="14" fillId="0" borderId="4" xfId="3" applyFont="1" applyBorder="1" applyAlignment="1">
      <alignment horizontal="center" wrapText="1"/>
    </xf>
    <xf numFmtId="0" fontId="14" fillId="0" borderId="4" xfId="3" applyFont="1" applyBorder="1" applyAlignment="1">
      <alignment horizontal="left" wrapText="1"/>
    </xf>
    <xf numFmtId="0" fontId="14" fillId="0" borderId="8" xfId="3" applyFont="1" applyBorder="1" applyAlignment="1">
      <alignment horizontal="left" wrapText="1"/>
    </xf>
    <xf numFmtId="0" fontId="14" fillId="0" borderId="9" xfId="4" applyFont="1" applyBorder="1"/>
    <xf numFmtId="0" fontId="14" fillId="0" borderId="10" xfId="4" applyFont="1" applyBorder="1"/>
    <xf numFmtId="0" fontId="14" fillId="0" borderId="11" xfId="3" applyFont="1" applyBorder="1"/>
    <xf numFmtId="0" fontId="11" fillId="0" borderId="1" xfId="5" applyFont="1" applyBorder="1"/>
    <xf numFmtId="3" fontId="12" fillId="0" borderId="12" xfId="6" applyNumberFormat="1" applyFont="1" applyBorder="1"/>
    <xf numFmtId="3" fontId="12" fillId="0" borderId="13" xfId="6" applyNumberFormat="1" applyFont="1" applyBorder="1"/>
    <xf numFmtId="3" fontId="12" fillId="0" borderId="14" xfId="6" applyNumberFormat="1" applyFont="1" applyBorder="1"/>
    <xf numFmtId="3" fontId="12" fillId="0" borderId="15" xfId="6" applyNumberFormat="1" applyFont="1" applyBorder="1"/>
    <xf numFmtId="3" fontId="12" fillId="0" borderId="16" xfId="6" applyNumberFormat="1" applyFont="1" applyBorder="1"/>
    <xf numFmtId="3" fontId="12" fillId="0" borderId="17" xfId="6" applyNumberFormat="1" applyFont="1" applyBorder="1"/>
    <xf numFmtId="3" fontId="12" fillId="0" borderId="1" xfId="6" applyNumberFormat="1" applyFont="1" applyBorder="1"/>
    <xf numFmtId="3" fontId="12" fillId="0" borderId="18" xfId="6" applyNumberFormat="1" applyFont="1" applyBorder="1"/>
    <xf numFmtId="0" fontId="11" fillId="0" borderId="2" xfId="5" applyFont="1" applyBorder="1"/>
    <xf numFmtId="3" fontId="12" fillId="0" borderId="19" xfId="6" applyNumberFormat="1" applyFont="1" applyBorder="1"/>
    <xf numFmtId="3" fontId="12" fillId="0" borderId="2" xfId="6" applyNumberFormat="1" applyFont="1" applyBorder="1"/>
    <xf numFmtId="3" fontId="12" fillId="0" borderId="20" xfId="6" applyNumberFormat="1" applyFont="1" applyBorder="1"/>
    <xf numFmtId="3" fontId="12" fillId="0" borderId="9" xfId="3" applyNumberFormat="1" applyFont="1" applyBorder="1"/>
    <xf numFmtId="3" fontId="12" fillId="0" borderId="21" xfId="3" applyNumberFormat="1" applyFont="1" applyBorder="1"/>
    <xf numFmtId="0" fontId="14" fillId="0" borderId="0" xfId="3" applyFont="1"/>
    <xf numFmtId="0" fontId="14" fillId="0" borderId="0" xfId="3" applyFont="1" applyAlignment="1">
      <alignment wrapText="1"/>
    </xf>
    <xf numFmtId="3" fontId="12" fillId="0" borderId="0" xfId="3" applyNumberFormat="1" applyFont="1"/>
    <xf numFmtId="1" fontId="5" fillId="0" borderId="9" xfId="7" applyNumberFormat="1" applyBorder="1">
      <alignment vertical="top"/>
    </xf>
    <xf numFmtId="0" fontId="8" fillId="0" borderId="10" xfId="0" applyFont="1" applyBorder="1"/>
    <xf numFmtId="0" fontId="8" fillId="0" borderId="10" xfId="0" applyFont="1" applyBorder="1" applyAlignment="1">
      <alignment horizontal="center"/>
    </xf>
    <xf numFmtId="0" fontId="15" fillId="0" borderId="10" xfId="7" applyFont="1" applyBorder="1" applyAlignment="1">
      <alignment horizontal="right" vertical="top"/>
    </xf>
    <xf numFmtId="164" fontId="15" fillId="0" borderId="10" xfId="7" applyNumberFormat="1" applyFont="1" applyBorder="1" applyAlignment="1">
      <alignment horizontal="center" vertical="top"/>
    </xf>
    <xf numFmtId="0" fontId="16" fillId="0" borderId="10" xfId="0" applyFont="1" applyBorder="1" applyAlignment="1">
      <alignment horizontal="center"/>
    </xf>
    <xf numFmtId="0" fontId="16" fillId="0" borderId="10" xfId="0" applyFont="1" applyBorder="1"/>
    <xf numFmtId="0" fontId="15" fillId="0" borderId="22" xfId="7" applyFont="1" applyBorder="1" applyAlignment="1">
      <alignment horizontal="center" vertical="top"/>
    </xf>
    <xf numFmtId="0" fontId="17" fillId="0" borderId="10" xfId="0" applyFont="1" applyBorder="1"/>
    <xf numFmtId="164" fontId="16" fillId="0" borderId="10" xfId="0" applyNumberFormat="1" applyFont="1" applyBorder="1"/>
    <xf numFmtId="20" fontId="16" fillId="0" borderId="4" xfId="0" applyNumberFormat="1" applyFont="1" applyBorder="1"/>
    <xf numFmtId="0" fontId="16" fillId="0" borderId="4" xfId="0" applyFont="1" applyBorder="1"/>
    <xf numFmtId="0" fontId="8" fillId="0" borderId="4" xfId="0" applyFont="1" applyBorder="1"/>
    <xf numFmtId="0" fontId="16" fillId="0" borderId="23" xfId="0" applyFont="1" applyBorder="1"/>
    <xf numFmtId="0" fontId="0" fillId="0" borderId="15" xfId="0" applyBorder="1"/>
    <xf numFmtId="0" fontId="0" fillId="0" borderId="16" xfId="0" applyBorder="1"/>
    <xf numFmtId="20" fontId="3" fillId="0" borderId="16" xfId="0" applyNumberFormat="1" applyFont="1" applyBorder="1"/>
    <xf numFmtId="20" fontId="0" fillId="0" borderId="16" xfId="0" applyNumberFormat="1" applyBorder="1"/>
    <xf numFmtId="0" fontId="8" fillId="0" borderId="16" xfId="0" applyFont="1" applyBorder="1"/>
    <xf numFmtId="164" fontId="8" fillId="0" borderId="16" xfId="0" applyNumberFormat="1" applyFont="1" applyBorder="1"/>
    <xf numFmtId="0" fontId="0" fillId="0" borderId="17" xfId="0" applyBorder="1"/>
    <xf numFmtId="0" fontId="0" fillId="0" borderId="14" xfId="0" applyBorder="1"/>
    <xf numFmtId="0" fontId="0" fillId="0" borderId="18" xfId="0" applyBorder="1"/>
    <xf numFmtId="1" fontId="5" fillId="0" borderId="0" xfId="7" applyNumberFormat="1" applyBorder="1">
      <alignment vertical="top"/>
    </xf>
    <xf numFmtId="0" fontId="8" fillId="0" borderId="0" xfId="0" applyFont="1"/>
    <xf numFmtId="0" fontId="8" fillId="0" borderId="0" xfId="0" applyFont="1" applyAlignment="1">
      <alignment horizontal="center"/>
    </xf>
    <xf numFmtId="0" fontId="15" fillId="0" borderId="0" xfId="7" applyFont="1" applyBorder="1" applyAlignment="1">
      <alignment horizontal="right" vertical="top"/>
    </xf>
    <xf numFmtId="164" fontId="15" fillId="0" borderId="0" xfId="7" applyNumberFormat="1" applyFont="1" applyBorder="1" applyAlignment="1">
      <alignment horizontal="center" vertical="top"/>
    </xf>
    <xf numFmtId="0" fontId="16" fillId="0" borderId="0" xfId="0" applyFont="1" applyAlignment="1">
      <alignment horizontal="center"/>
    </xf>
    <xf numFmtId="0" fontId="16" fillId="0" borderId="0" xfId="0" applyFont="1"/>
    <xf numFmtId="0" fontId="15" fillId="0" borderId="0" xfId="7" applyFont="1" applyBorder="1" applyAlignment="1">
      <alignment horizontal="center" vertical="top"/>
    </xf>
    <xf numFmtId="0" fontId="17" fillId="0" borderId="0" xfId="0" applyFont="1"/>
    <xf numFmtId="164" fontId="16" fillId="0" borderId="0" xfId="0" applyNumberFormat="1" applyFont="1"/>
    <xf numFmtId="20" fontId="16" fillId="0" borderId="0" xfId="0" applyNumberFormat="1" applyFont="1"/>
    <xf numFmtId="0" fontId="0" fillId="0" borderId="24" xfId="0" applyBorder="1"/>
    <xf numFmtId="0" fontId="0" fillId="0" borderId="25" xfId="0" applyBorder="1"/>
    <xf numFmtId="20" fontId="3" fillId="0" borderId="25" xfId="0" applyNumberFormat="1" applyFont="1" applyBorder="1"/>
    <xf numFmtId="20" fontId="0" fillId="0" borderId="25" xfId="0" applyNumberFormat="1" applyBorder="1"/>
    <xf numFmtId="0" fontId="8" fillId="0" borderId="25" xfId="0" applyFont="1" applyBorder="1"/>
    <xf numFmtId="164" fontId="8" fillId="0" borderId="25" xfId="0" applyNumberFormat="1" applyFont="1" applyBorder="1"/>
    <xf numFmtId="0" fontId="0" fillId="0" borderId="26" xfId="0" applyBorder="1"/>
    <xf numFmtId="20" fontId="3" fillId="0" borderId="0" xfId="0" applyNumberFormat="1" applyFont="1"/>
    <xf numFmtId="3" fontId="12" fillId="0" borderId="27" xfId="6" applyNumberFormat="1" applyFont="1" applyBorder="1"/>
    <xf numFmtId="0" fontId="18" fillId="0" borderId="0" xfId="0" applyFont="1" applyAlignment="1">
      <alignment horizontal="left"/>
    </xf>
    <xf numFmtId="0" fontId="0" fillId="0" borderId="0" xfId="0" applyAlignment="1">
      <alignment horizontal="right"/>
    </xf>
    <xf numFmtId="0" fontId="13" fillId="0" borderId="5" xfId="3" applyFont="1" applyBorder="1" applyAlignment="1">
      <alignment horizontal="center"/>
    </xf>
    <xf numFmtId="0" fontId="13" fillId="0" borderId="6" xfId="3" applyFont="1" applyBorder="1" applyAlignment="1">
      <alignment horizontal="center"/>
    </xf>
    <xf numFmtId="0" fontId="13" fillId="0" borderId="7" xfId="3" applyFont="1" applyBorder="1" applyAlignment="1">
      <alignment horizontal="center"/>
    </xf>
    <xf numFmtId="0" fontId="12" fillId="0" borderId="9" xfId="3" applyFont="1" applyBorder="1" applyAlignment="1">
      <alignment horizontal="center"/>
    </xf>
    <xf numFmtId="0" fontId="12" fillId="0" borderId="10" xfId="3" applyFont="1" applyBorder="1" applyAlignment="1">
      <alignment horizontal="center"/>
    </xf>
    <xf numFmtId="0" fontId="12" fillId="0" borderId="11" xfId="3" applyFont="1" applyBorder="1" applyAlignment="1">
      <alignment horizontal="center"/>
    </xf>
    <xf numFmtId="0" fontId="5" fillId="0" borderId="4" xfId="0" applyFont="1" applyFill="1" applyBorder="1" applyAlignment="1">
      <alignment horizontal="center" textRotation="90" wrapText="1"/>
    </xf>
    <xf numFmtId="0" fontId="0" fillId="0" borderId="0" xfId="0" applyFill="1"/>
    <xf numFmtId="0" fontId="0" fillId="0" borderId="16" xfId="0" applyFill="1" applyBorder="1"/>
    <xf numFmtId="0" fontId="0" fillId="0" borderId="1" xfId="0" applyFill="1" applyBorder="1"/>
    <xf numFmtId="0" fontId="8" fillId="0" borderId="10" xfId="0" applyFont="1" applyFill="1" applyBorder="1"/>
    <xf numFmtId="0" fontId="8" fillId="0" borderId="0" xfId="0" applyFont="1" applyFill="1"/>
    <xf numFmtId="0" fontId="0" fillId="0" borderId="25" xfId="0" applyFill="1" applyBorder="1"/>
  </cellXfs>
  <cellStyles count="8">
    <cellStyle name="ColorStyle 2 2 2" xfId="7" xr:uid="{00000000-0005-0000-0000-000000000000}"/>
    <cellStyle name="Normální" xfId="0" builtinId="0"/>
    <cellStyle name="Normální 16" xfId="1" xr:uid="{00000000-0005-0000-0000-000002000000}"/>
    <cellStyle name="Normální 16 2" xfId="4" xr:uid="{00000000-0005-0000-0000-000003000000}"/>
    <cellStyle name="Normální 17" xfId="2" xr:uid="{00000000-0005-0000-0000-000004000000}"/>
    <cellStyle name="Normální 2 2 4" xfId="3" xr:uid="{00000000-0005-0000-0000-000005000000}"/>
    <cellStyle name="Normální 2 2 4 2" xfId="6" xr:uid="{00000000-0005-0000-0000-000006000000}"/>
    <cellStyle name="Normální 6 5" xfId="5" xr:uid="{00000000-0005-0000-0000-000007000000}"/>
  </cellStyles>
  <dxfs count="54"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32"/>
  <sheetViews>
    <sheetView zoomScaleNormal="100" workbookViewId="0">
      <selection activeCell="Z8" sqref="Z8"/>
    </sheetView>
  </sheetViews>
  <sheetFormatPr defaultRowHeight="14.4" x14ac:dyDescent="0.3"/>
  <cols>
    <col min="1" max="1" width="6.88671875" customWidth="1"/>
    <col min="2" max="2" width="7.33203125" customWidth="1"/>
    <col min="3" max="3" width="5.33203125" customWidth="1"/>
    <col min="4" max="4" width="5.6640625" customWidth="1"/>
    <col min="5" max="5" width="6.33203125" customWidth="1"/>
    <col min="6" max="6" width="7.44140625" customWidth="1"/>
    <col min="7" max="7" width="4.6640625" style="100" customWidth="1"/>
    <col min="8" max="8" width="10.44140625" customWidth="1"/>
    <col min="9" max="10" width="4.6640625" customWidth="1"/>
    <col min="11" max="11" width="6.33203125" style="6" customWidth="1"/>
    <col min="12" max="12" width="7.6640625" customWidth="1"/>
    <col min="13" max="13" width="23.44140625" customWidth="1"/>
    <col min="14" max="14" width="8" customWidth="1"/>
    <col min="15" max="15" width="23" customWidth="1"/>
    <col min="16" max="16" width="5.44140625" customWidth="1"/>
    <col min="17" max="20" width="7.88671875" customWidth="1"/>
    <col min="21" max="21" width="6.109375" customWidth="1"/>
    <col min="22" max="22" width="6.33203125" customWidth="1"/>
  </cols>
  <sheetData>
    <row r="1" spans="1:23" s="13" customFormat="1" ht="105" thickBot="1" x14ac:dyDescent="0.35">
      <c r="A1" s="8" t="s">
        <v>56</v>
      </c>
      <c r="B1" s="9" t="s">
        <v>57</v>
      </c>
      <c r="C1" s="10" t="s">
        <v>42</v>
      </c>
      <c r="D1" s="10" t="s">
        <v>43</v>
      </c>
      <c r="E1" s="11" t="s">
        <v>58</v>
      </c>
      <c r="F1" s="12" t="s">
        <v>59</v>
      </c>
      <c r="G1" s="99" t="s">
        <v>60</v>
      </c>
      <c r="H1" s="12" t="s">
        <v>61</v>
      </c>
      <c r="I1" s="10" t="s">
        <v>62</v>
      </c>
      <c r="J1" s="10" t="s">
        <v>63</v>
      </c>
      <c r="K1" s="10" t="s">
        <v>64</v>
      </c>
      <c r="L1" s="10" t="s">
        <v>65</v>
      </c>
      <c r="M1" s="10" t="s">
        <v>66</v>
      </c>
      <c r="N1" s="10" t="s">
        <v>67</v>
      </c>
      <c r="O1" s="10" t="s">
        <v>68</v>
      </c>
      <c r="P1" s="10" t="s">
        <v>69</v>
      </c>
      <c r="Q1" s="10" t="s">
        <v>70</v>
      </c>
      <c r="R1" s="10" t="s">
        <v>71</v>
      </c>
      <c r="S1" s="10" t="s">
        <v>72</v>
      </c>
      <c r="T1" s="10" t="s">
        <v>73</v>
      </c>
      <c r="U1" s="10" t="s">
        <v>74</v>
      </c>
      <c r="V1" s="10" t="s">
        <v>75</v>
      </c>
      <c r="W1" s="10" t="s">
        <v>76</v>
      </c>
    </row>
    <row r="3" spans="1:23" ht="15" thickBot="1" x14ac:dyDescent="0.35"/>
    <row r="4" spans="1:23" x14ac:dyDescent="0.3">
      <c r="A4" s="62">
        <v>701</v>
      </c>
      <c r="B4" s="63">
        <v>7001</v>
      </c>
      <c r="C4" s="63" t="s">
        <v>7</v>
      </c>
      <c r="D4" s="63"/>
      <c r="E4" s="63" t="str">
        <f t="shared" ref="E4:E15" si="0">CONCATENATE(C4,D4)</f>
        <v>X</v>
      </c>
      <c r="F4" s="63" t="s">
        <v>0</v>
      </c>
      <c r="G4" s="101">
        <v>2</v>
      </c>
      <c r="H4" s="63" t="str">
        <f>CONCATENATE(F4,"/",G4)</f>
        <v>XXX251/2</v>
      </c>
      <c r="I4" s="63" t="s">
        <v>8</v>
      </c>
      <c r="J4" s="63" t="s">
        <v>8</v>
      </c>
      <c r="K4" s="64">
        <v>0.20416666666666669</v>
      </c>
      <c r="L4" s="65">
        <v>0.20486111111111113</v>
      </c>
      <c r="M4" s="63" t="s">
        <v>2</v>
      </c>
      <c r="N4" s="65">
        <v>0.22847222222222222</v>
      </c>
      <c r="O4" s="63" t="s">
        <v>1</v>
      </c>
      <c r="P4" s="66" t="str">
        <f t="shared" ref="P4:P14" si="1">IF(M5=O4,"OK","POZOR")</f>
        <v>OK</v>
      </c>
      <c r="Q4" s="67">
        <f t="shared" ref="Q4:Q15" si="2">IF(ISNUMBER(G4),N4-L4,IF(F4="přejezd",N4-L4,0))</f>
        <v>2.3611111111111083E-2</v>
      </c>
      <c r="R4" s="67">
        <f t="shared" ref="R4:R15" si="3">IF(ISNUMBER(G4),L4-K4,0)</f>
        <v>6.9444444444444198E-4</v>
      </c>
      <c r="S4" s="67">
        <f t="shared" ref="S4:S15" si="4">Q4+R4</f>
        <v>2.4305555555555525E-2</v>
      </c>
      <c r="T4" s="67"/>
      <c r="U4" s="63">
        <v>16.7</v>
      </c>
      <c r="V4" s="63">
        <f>INDEX('Počty dní'!A:E,MATCH(E4,'Počty dní'!C:C,0),4)</f>
        <v>195</v>
      </c>
      <c r="W4" s="68">
        <f t="shared" ref="W4:W15" si="5">V4*U4</f>
        <v>3256.5</v>
      </c>
    </row>
    <row r="5" spans="1:23" x14ac:dyDescent="0.3">
      <c r="A5" s="69">
        <v>701</v>
      </c>
      <c r="B5" s="4">
        <v>7001</v>
      </c>
      <c r="C5" s="4" t="s">
        <v>7</v>
      </c>
      <c r="D5" s="4"/>
      <c r="E5" s="4" t="str">
        <f t="shared" si="0"/>
        <v>X</v>
      </c>
      <c r="F5" s="4" t="s">
        <v>0</v>
      </c>
      <c r="G5" s="102">
        <v>1</v>
      </c>
      <c r="H5" s="4" t="str">
        <f t="shared" ref="H5:H15" si="6">CONCATENATE(F5,"/",G5)</f>
        <v>XXX251/1</v>
      </c>
      <c r="I5" s="4" t="s">
        <v>8</v>
      </c>
      <c r="J5" s="4" t="s">
        <v>8</v>
      </c>
      <c r="K5" s="7">
        <v>0.25972222222222224</v>
      </c>
      <c r="L5" s="5">
        <v>0.26041666666666669</v>
      </c>
      <c r="M5" s="4" t="s">
        <v>1</v>
      </c>
      <c r="N5" s="5">
        <v>0.28333333333333333</v>
      </c>
      <c r="O5" s="4" t="s">
        <v>2</v>
      </c>
      <c r="P5" s="14" t="str">
        <f t="shared" si="1"/>
        <v>OK</v>
      </c>
      <c r="Q5" s="15">
        <f t="shared" si="2"/>
        <v>2.2916666666666641E-2</v>
      </c>
      <c r="R5" s="15">
        <f t="shared" si="3"/>
        <v>6.9444444444444198E-4</v>
      </c>
      <c r="S5" s="15">
        <f t="shared" si="4"/>
        <v>2.3611111111111083E-2</v>
      </c>
      <c r="T5" s="15">
        <f t="shared" ref="T5:T15" si="7">K5-N4</f>
        <v>3.1250000000000028E-2</v>
      </c>
      <c r="U5" s="4">
        <v>16.7</v>
      </c>
      <c r="V5" s="4">
        <f>INDEX('Počty dní'!A:E,MATCH(E5,'Počty dní'!C:C,0),4)</f>
        <v>195</v>
      </c>
      <c r="W5" s="70">
        <f t="shared" si="5"/>
        <v>3256.5</v>
      </c>
    </row>
    <row r="6" spans="1:23" x14ac:dyDescent="0.3">
      <c r="A6" s="69">
        <v>701</v>
      </c>
      <c r="B6" s="4">
        <v>7001</v>
      </c>
      <c r="C6" s="4" t="s">
        <v>7</v>
      </c>
      <c r="D6" s="4"/>
      <c r="E6" s="4" t="str">
        <f t="shared" si="0"/>
        <v>X</v>
      </c>
      <c r="F6" s="4" t="s">
        <v>0</v>
      </c>
      <c r="G6" s="102">
        <v>4</v>
      </c>
      <c r="H6" s="4" t="str">
        <f t="shared" si="6"/>
        <v>XXX251/4</v>
      </c>
      <c r="I6" s="4" t="s">
        <v>8</v>
      </c>
      <c r="J6" s="4" t="s">
        <v>8</v>
      </c>
      <c r="K6" s="7">
        <v>0.28333333333333333</v>
      </c>
      <c r="L6" s="5">
        <v>0.28472222222222221</v>
      </c>
      <c r="M6" s="4" t="s">
        <v>2</v>
      </c>
      <c r="N6" s="5">
        <v>0.30833333333333335</v>
      </c>
      <c r="O6" s="4" t="s">
        <v>1</v>
      </c>
      <c r="P6" s="14" t="str">
        <f t="shared" si="1"/>
        <v>OK</v>
      </c>
      <c r="Q6" s="15">
        <f t="shared" si="2"/>
        <v>2.3611111111111138E-2</v>
      </c>
      <c r="R6" s="15">
        <f t="shared" si="3"/>
        <v>1.388888888888884E-3</v>
      </c>
      <c r="S6" s="15">
        <f t="shared" si="4"/>
        <v>2.5000000000000022E-2</v>
      </c>
      <c r="T6" s="15">
        <f t="shared" si="7"/>
        <v>0</v>
      </c>
      <c r="U6" s="4">
        <v>16.7</v>
      </c>
      <c r="V6" s="4">
        <f>INDEX('Počty dní'!A:E,MATCH(E6,'Počty dní'!C:C,0),4)</f>
        <v>195</v>
      </c>
      <c r="W6" s="70">
        <f t="shared" si="5"/>
        <v>3256.5</v>
      </c>
    </row>
    <row r="7" spans="1:23" x14ac:dyDescent="0.3">
      <c r="A7" s="69">
        <v>701</v>
      </c>
      <c r="B7" s="4">
        <v>7001</v>
      </c>
      <c r="C7" s="4" t="s">
        <v>7</v>
      </c>
      <c r="D7" s="4"/>
      <c r="E7" s="4" t="str">
        <f t="shared" si="0"/>
        <v>X</v>
      </c>
      <c r="F7" s="4" t="s">
        <v>0</v>
      </c>
      <c r="G7" s="102">
        <v>3</v>
      </c>
      <c r="H7" s="4" t="str">
        <f t="shared" si="6"/>
        <v>XXX251/3</v>
      </c>
      <c r="I7" s="4" t="s">
        <v>8</v>
      </c>
      <c r="J7" s="4" t="s">
        <v>8</v>
      </c>
      <c r="K7" s="7">
        <v>0.34166666666666662</v>
      </c>
      <c r="L7" s="5">
        <v>0.3444444444444445</v>
      </c>
      <c r="M7" s="4" t="s">
        <v>1</v>
      </c>
      <c r="N7" s="5">
        <v>0.36944444444444446</v>
      </c>
      <c r="O7" s="4" t="s">
        <v>2</v>
      </c>
      <c r="P7" s="14" t="str">
        <f t="shared" si="1"/>
        <v>OK</v>
      </c>
      <c r="Q7" s="15">
        <f t="shared" si="2"/>
        <v>2.4999999999999967E-2</v>
      </c>
      <c r="R7" s="15">
        <f t="shared" si="3"/>
        <v>2.7777777777778789E-3</v>
      </c>
      <c r="S7" s="15">
        <f t="shared" si="4"/>
        <v>2.7777777777777846E-2</v>
      </c>
      <c r="T7" s="15">
        <f t="shared" si="7"/>
        <v>3.333333333333327E-2</v>
      </c>
      <c r="U7" s="4">
        <v>16.7</v>
      </c>
      <c r="V7" s="4">
        <f>INDEX('Počty dní'!A:E,MATCH(E7,'Počty dní'!C:C,0),4)</f>
        <v>195</v>
      </c>
      <c r="W7" s="70">
        <f t="shared" si="5"/>
        <v>3256.5</v>
      </c>
    </row>
    <row r="8" spans="1:23" x14ac:dyDescent="0.3">
      <c r="A8" s="69">
        <v>701</v>
      </c>
      <c r="B8" s="4">
        <v>7001</v>
      </c>
      <c r="C8" s="4" t="s">
        <v>7</v>
      </c>
      <c r="D8" s="4"/>
      <c r="E8" s="4" t="str">
        <f t="shared" si="0"/>
        <v>X</v>
      </c>
      <c r="F8" s="4" t="s">
        <v>0</v>
      </c>
      <c r="G8" s="102">
        <v>6</v>
      </c>
      <c r="H8" s="4" t="str">
        <f t="shared" si="6"/>
        <v>XXX251/6</v>
      </c>
      <c r="I8" s="4" t="s">
        <v>8</v>
      </c>
      <c r="J8" s="4" t="s">
        <v>8</v>
      </c>
      <c r="K8" s="7">
        <v>0.37916666666666665</v>
      </c>
      <c r="L8" s="5">
        <v>0.38055555555555554</v>
      </c>
      <c r="M8" s="4" t="s">
        <v>2</v>
      </c>
      <c r="N8" s="5">
        <v>0.4055555555555555</v>
      </c>
      <c r="O8" s="4" t="s">
        <v>1</v>
      </c>
      <c r="P8" s="14" t="str">
        <f t="shared" si="1"/>
        <v>OK</v>
      </c>
      <c r="Q8" s="15">
        <f t="shared" si="2"/>
        <v>2.4999999999999967E-2</v>
      </c>
      <c r="R8" s="15">
        <f t="shared" si="3"/>
        <v>1.388888888888884E-3</v>
      </c>
      <c r="S8" s="15">
        <f t="shared" si="4"/>
        <v>2.6388888888888851E-2</v>
      </c>
      <c r="T8" s="15">
        <f t="shared" si="7"/>
        <v>9.7222222222221877E-3</v>
      </c>
      <c r="U8" s="4">
        <v>16.7</v>
      </c>
      <c r="V8" s="4">
        <f>INDEX('Počty dní'!A:E,MATCH(E8,'Počty dní'!C:C,0),4)</f>
        <v>195</v>
      </c>
      <c r="W8" s="70">
        <f t="shared" si="5"/>
        <v>3256.5</v>
      </c>
    </row>
    <row r="9" spans="1:23" x14ac:dyDescent="0.3">
      <c r="A9" s="69">
        <v>701</v>
      </c>
      <c r="B9" s="4">
        <v>7001</v>
      </c>
      <c r="C9" s="4" t="s">
        <v>7</v>
      </c>
      <c r="D9" s="4"/>
      <c r="E9" s="4" t="str">
        <f t="shared" si="0"/>
        <v>X</v>
      </c>
      <c r="F9" s="4" t="s">
        <v>3</v>
      </c>
      <c r="G9" s="102">
        <v>14</v>
      </c>
      <c r="H9" s="4" t="str">
        <f t="shared" si="6"/>
        <v>XXX256/14</v>
      </c>
      <c r="I9" s="4" t="s">
        <v>8</v>
      </c>
      <c r="J9" s="4" t="s">
        <v>8</v>
      </c>
      <c r="K9" s="7">
        <v>0.40763888888888888</v>
      </c>
      <c r="L9" s="5">
        <v>0.40972222222222227</v>
      </c>
      <c r="M9" s="4" t="s">
        <v>1</v>
      </c>
      <c r="N9" s="5">
        <v>0.41875000000000001</v>
      </c>
      <c r="O9" s="4" t="s">
        <v>34</v>
      </c>
      <c r="P9" s="14" t="str">
        <f t="shared" si="1"/>
        <v>OK</v>
      </c>
      <c r="Q9" s="15">
        <f t="shared" si="2"/>
        <v>9.0277777777777457E-3</v>
      </c>
      <c r="R9" s="15">
        <f t="shared" si="3"/>
        <v>2.0833333333333814E-3</v>
      </c>
      <c r="S9" s="15">
        <f t="shared" si="4"/>
        <v>1.1111111111111127E-2</v>
      </c>
      <c r="T9" s="15">
        <f t="shared" si="7"/>
        <v>2.0833333333333814E-3</v>
      </c>
      <c r="U9" s="4">
        <v>6.2</v>
      </c>
      <c r="V9" s="4">
        <f>INDEX('Počty dní'!A:E,MATCH(E9,'Počty dní'!C:C,0),4)</f>
        <v>195</v>
      </c>
      <c r="W9" s="70">
        <f t="shared" si="5"/>
        <v>1209</v>
      </c>
    </row>
    <row r="10" spans="1:23" x14ac:dyDescent="0.3">
      <c r="A10" s="69">
        <v>701</v>
      </c>
      <c r="B10" s="4">
        <v>7001</v>
      </c>
      <c r="C10" s="4" t="s">
        <v>7</v>
      </c>
      <c r="D10" s="4"/>
      <c r="E10" s="4" t="str">
        <f t="shared" si="0"/>
        <v>X</v>
      </c>
      <c r="F10" s="4" t="s">
        <v>3</v>
      </c>
      <c r="G10" s="102">
        <v>13</v>
      </c>
      <c r="H10" s="4" t="str">
        <f t="shared" si="6"/>
        <v>XXX256/13</v>
      </c>
      <c r="I10" s="4" t="s">
        <v>8</v>
      </c>
      <c r="J10" s="4" t="s">
        <v>8</v>
      </c>
      <c r="K10" s="7">
        <v>0.42499999999999999</v>
      </c>
      <c r="L10" s="5">
        <v>0.42638888888888887</v>
      </c>
      <c r="M10" s="4" t="s">
        <v>34</v>
      </c>
      <c r="N10" s="5">
        <v>0.43611111111111112</v>
      </c>
      <c r="O10" s="4" t="s">
        <v>1</v>
      </c>
      <c r="P10" s="14" t="str">
        <f t="shared" si="1"/>
        <v>OK</v>
      </c>
      <c r="Q10" s="15">
        <f t="shared" si="2"/>
        <v>9.7222222222222432E-3</v>
      </c>
      <c r="R10" s="15">
        <f t="shared" si="3"/>
        <v>1.388888888888884E-3</v>
      </c>
      <c r="S10" s="15">
        <f t="shared" si="4"/>
        <v>1.1111111111111127E-2</v>
      </c>
      <c r="T10" s="15">
        <f t="shared" si="7"/>
        <v>6.2499999999999778E-3</v>
      </c>
      <c r="U10" s="4">
        <v>6.2</v>
      </c>
      <c r="V10" s="4">
        <f>INDEX('Počty dní'!A:E,MATCH(E10,'Počty dní'!C:C,0),4)</f>
        <v>195</v>
      </c>
      <c r="W10" s="70">
        <f t="shared" si="5"/>
        <v>1209</v>
      </c>
    </row>
    <row r="11" spans="1:23" x14ac:dyDescent="0.3">
      <c r="A11" s="69">
        <v>701</v>
      </c>
      <c r="B11" s="4">
        <v>7001</v>
      </c>
      <c r="C11" s="4" t="s">
        <v>7</v>
      </c>
      <c r="D11" s="4"/>
      <c r="E11" s="4" t="str">
        <f t="shared" si="0"/>
        <v>X</v>
      </c>
      <c r="F11" s="4" t="s">
        <v>0</v>
      </c>
      <c r="G11" s="102">
        <v>5</v>
      </c>
      <c r="H11" s="4" t="str">
        <f t="shared" si="6"/>
        <v>XXX251/5</v>
      </c>
      <c r="I11" s="4" t="s">
        <v>8</v>
      </c>
      <c r="J11" s="4" t="s">
        <v>8</v>
      </c>
      <c r="K11" s="7">
        <v>0.51944444444444449</v>
      </c>
      <c r="L11" s="5">
        <v>0.52152777777777781</v>
      </c>
      <c r="M11" s="4" t="s">
        <v>1</v>
      </c>
      <c r="N11" s="5">
        <v>0.54513888888888895</v>
      </c>
      <c r="O11" s="4" t="s">
        <v>2</v>
      </c>
      <c r="P11" s="14" t="str">
        <f t="shared" si="1"/>
        <v>OK</v>
      </c>
      <c r="Q11" s="15">
        <f t="shared" si="2"/>
        <v>2.3611111111111138E-2</v>
      </c>
      <c r="R11" s="15">
        <f t="shared" si="3"/>
        <v>2.0833333333333259E-3</v>
      </c>
      <c r="S11" s="15">
        <f t="shared" si="4"/>
        <v>2.5694444444444464E-2</v>
      </c>
      <c r="T11" s="15">
        <f t="shared" si="7"/>
        <v>8.333333333333337E-2</v>
      </c>
      <c r="U11" s="4">
        <v>16.7</v>
      </c>
      <c r="V11" s="4">
        <f>INDEX('Počty dní'!A:E,MATCH(E11,'Počty dní'!C:C,0),4)</f>
        <v>195</v>
      </c>
      <c r="W11" s="70">
        <f t="shared" si="5"/>
        <v>3256.5</v>
      </c>
    </row>
    <row r="12" spans="1:23" x14ac:dyDescent="0.3">
      <c r="A12" s="69">
        <v>701</v>
      </c>
      <c r="B12" s="4">
        <v>7001</v>
      </c>
      <c r="C12" s="4" t="s">
        <v>7</v>
      </c>
      <c r="D12" s="4"/>
      <c r="E12" s="4" t="str">
        <f t="shared" si="0"/>
        <v>X</v>
      </c>
      <c r="F12" s="4" t="s">
        <v>0</v>
      </c>
      <c r="G12" s="102">
        <v>8</v>
      </c>
      <c r="H12" s="4" t="str">
        <f t="shared" si="6"/>
        <v>XXX251/8</v>
      </c>
      <c r="I12" s="4" t="s">
        <v>8</v>
      </c>
      <c r="J12" s="4" t="s">
        <v>8</v>
      </c>
      <c r="K12" s="7">
        <v>0.54652777777777783</v>
      </c>
      <c r="L12" s="5">
        <v>0.54722222222222217</v>
      </c>
      <c r="M12" s="4" t="s">
        <v>2</v>
      </c>
      <c r="N12" s="5">
        <v>0.57222222222222219</v>
      </c>
      <c r="O12" s="4" t="s">
        <v>1</v>
      </c>
      <c r="P12" s="14" t="str">
        <f t="shared" si="1"/>
        <v>OK</v>
      </c>
      <c r="Q12" s="15">
        <f t="shared" si="2"/>
        <v>2.5000000000000022E-2</v>
      </c>
      <c r="R12" s="15">
        <f t="shared" si="3"/>
        <v>6.9444444444433095E-4</v>
      </c>
      <c r="S12" s="15">
        <f t="shared" si="4"/>
        <v>2.5694444444444353E-2</v>
      </c>
      <c r="T12" s="15">
        <f t="shared" si="7"/>
        <v>1.388888888888884E-3</v>
      </c>
      <c r="U12" s="4">
        <v>16.7</v>
      </c>
      <c r="V12" s="4">
        <f>INDEX('Počty dní'!A:E,MATCH(E12,'Počty dní'!C:C,0),4)</f>
        <v>195</v>
      </c>
      <c r="W12" s="70">
        <f t="shared" si="5"/>
        <v>3256.5</v>
      </c>
    </row>
    <row r="13" spans="1:23" x14ac:dyDescent="0.3">
      <c r="A13" s="69">
        <v>701</v>
      </c>
      <c r="B13" s="4">
        <v>7001</v>
      </c>
      <c r="C13" s="4" t="s">
        <v>7</v>
      </c>
      <c r="D13" s="4"/>
      <c r="E13" s="4" t="str">
        <f t="shared" si="0"/>
        <v>X</v>
      </c>
      <c r="F13" s="4" t="s">
        <v>0</v>
      </c>
      <c r="G13" s="102">
        <v>7</v>
      </c>
      <c r="H13" s="4" t="str">
        <f t="shared" si="6"/>
        <v>XXX251/7</v>
      </c>
      <c r="I13" s="4" t="s">
        <v>8</v>
      </c>
      <c r="J13" s="4" t="s">
        <v>8</v>
      </c>
      <c r="K13" s="7">
        <v>0.60277777777777775</v>
      </c>
      <c r="L13" s="5">
        <v>0.60486111111111118</v>
      </c>
      <c r="M13" s="4" t="s">
        <v>1</v>
      </c>
      <c r="N13" s="5">
        <v>0.62847222222222221</v>
      </c>
      <c r="O13" s="4" t="s">
        <v>2</v>
      </c>
      <c r="P13" s="14" t="str">
        <f t="shared" si="1"/>
        <v>OK</v>
      </c>
      <c r="Q13" s="15">
        <f t="shared" si="2"/>
        <v>2.3611111111111027E-2</v>
      </c>
      <c r="R13" s="15">
        <f t="shared" si="3"/>
        <v>2.083333333333437E-3</v>
      </c>
      <c r="S13" s="15">
        <f t="shared" si="4"/>
        <v>2.5694444444444464E-2</v>
      </c>
      <c r="T13" s="15">
        <f t="shared" si="7"/>
        <v>3.0555555555555558E-2</v>
      </c>
      <c r="U13" s="4">
        <v>16.7</v>
      </c>
      <c r="V13" s="4">
        <f>INDEX('Počty dní'!A:E,MATCH(E13,'Počty dní'!C:C,0),4)</f>
        <v>195</v>
      </c>
      <c r="W13" s="70">
        <f t="shared" si="5"/>
        <v>3256.5</v>
      </c>
    </row>
    <row r="14" spans="1:23" x14ac:dyDescent="0.3">
      <c r="A14" s="69">
        <v>701</v>
      </c>
      <c r="B14" s="4">
        <v>7001</v>
      </c>
      <c r="C14" s="4" t="s">
        <v>7</v>
      </c>
      <c r="D14" s="4"/>
      <c r="E14" s="4" t="str">
        <f t="shared" si="0"/>
        <v>X</v>
      </c>
      <c r="F14" s="4" t="s">
        <v>0</v>
      </c>
      <c r="G14" s="102">
        <v>10</v>
      </c>
      <c r="H14" s="4" t="str">
        <f t="shared" si="6"/>
        <v>XXX251/10</v>
      </c>
      <c r="I14" s="4" t="s">
        <v>8</v>
      </c>
      <c r="J14" s="4" t="s">
        <v>8</v>
      </c>
      <c r="K14" s="7">
        <v>0.62986111111111109</v>
      </c>
      <c r="L14" s="5">
        <v>0.63055555555555554</v>
      </c>
      <c r="M14" s="4" t="s">
        <v>2</v>
      </c>
      <c r="N14" s="5">
        <v>0.65555555555555556</v>
      </c>
      <c r="O14" s="4" t="s">
        <v>1</v>
      </c>
      <c r="P14" s="14" t="str">
        <f t="shared" si="1"/>
        <v>OK</v>
      </c>
      <c r="Q14" s="15">
        <f t="shared" si="2"/>
        <v>2.5000000000000022E-2</v>
      </c>
      <c r="R14" s="15">
        <f t="shared" si="3"/>
        <v>6.9444444444444198E-4</v>
      </c>
      <c r="S14" s="15">
        <f t="shared" si="4"/>
        <v>2.5694444444444464E-2</v>
      </c>
      <c r="T14" s="15">
        <f t="shared" si="7"/>
        <v>1.388888888888884E-3</v>
      </c>
      <c r="U14" s="4">
        <v>16.7</v>
      </c>
      <c r="V14" s="4">
        <f>INDEX('Počty dní'!A:E,MATCH(E14,'Počty dní'!C:C,0),4)</f>
        <v>195</v>
      </c>
      <c r="W14" s="70">
        <f t="shared" si="5"/>
        <v>3256.5</v>
      </c>
    </row>
    <row r="15" spans="1:23" ht="15" thickBot="1" x14ac:dyDescent="0.35">
      <c r="A15" s="69">
        <v>701</v>
      </c>
      <c r="B15" s="4">
        <v>7001</v>
      </c>
      <c r="C15" s="4" t="s">
        <v>7</v>
      </c>
      <c r="D15" s="4"/>
      <c r="E15" s="4" t="str">
        <f t="shared" si="0"/>
        <v>X</v>
      </c>
      <c r="F15" s="4" t="s">
        <v>0</v>
      </c>
      <c r="G15" s="102">
        <v>9</v>
      </c>
      <c r="H15" s="4" t="str">
        <f t="shared" si="6"/>
        <v>XXX251/9</v>
      </c>
      <c r="I15" s="4" t="s">
        <v>8</v>
      </c>
      <c r="J15" s="4" t="s">
        <v>8</v>
      </c>
      <c r="K15" s="7">
        <v>0.68611111111111101</v>
      </c>
      <c r="L15" s="5">
        <v>0.68819444444444444</v>
      </c>
      <c r="M15" s="4" t="s">
        <v>1</v>
      </c>
      <c r="N15" s="5">
        <v>0.71180555555555547</v>
      </c>
      <c r="O15" s="4" t="s">
        <v>2</v>
      </c>
      <c r="P15" s="14"/>
      <c r="Q15" s="15">
        <f t="shared" si="2"/>
        <v>2.3611111111111027E-2</v>
      </c>
      <c r="R15" s="15">
        <f t="shared" si="3"/>
        <v>2.083333333333437E-3</v>
      </c>
      <c r="S15" s="15">
        <f t="shared" si="4"/>
        <v>2.5694444444444464E-2</v>
      </c>
      <c r="T15" s="15">
        <f t="shared" si="7"/>
        <v>3.0555555555555447E-2</v>
      </c>
      <c r="U15" s="4">
        <v>16.7</v>
      </c>
      <c r="V15" s="4">
        <f>INDEX('Počty dní'!A:E,MATCH(E15,'Počty dní'!C:C,0),4)</f>
        <v>195</v>
      </c>
      <c r="W15" s="70">
        <f t="shared" si="5"/>
        <v>3256.5</v>
      </c>
    </row>
    <row r="16" spans="1:23" ht="15" thickBot="1" x14ac:dyDescent="0.35">
      <c r="A16" s="48" t="str">
        <f ca="1">CONCATENATE(INDIRECT("R[-3]C[0]",FALSE),"celkem")</f>
        <v>701celkem</v>
      </c>
      <c r="B16" s="49"/>
      <c r="C16" s="49" t="str">
        <f ca="1">INDIRECT("R[-1]C[12]",FALSE)</f>
        <v>Herálec,,Mikulášov</v>
      </c>
      <c r="D16" s="50"/>
      <c r="E16" s="49"/>
      <c r="F16" s="50"/>
      <c r="G16" s="103"/>
      <c r="H16" s="51"/>
      <c r="I16" s="52"/>
      <c r="J16" s="53" t="str">
        <f ca="1">INDIRECT("R[-3]C[0]",FALSE)</f>
        <v>S</v>
      </c>
      <c r="K16" s="54"/>
      <c r="L16" s="55"/>
      <c r="M16" s="56"/>
      <c r="N16" s="55"/>
      <c r="O16" s="57"/>
      <c r="P16" s="49"/>
      <c r="Q16" s="58">
        <f>SUM(Q4:Q15)</f>
        <v>0.25972222222222202</v>
      </c>
      <c r="R16" s="58">
        <f>SUM(R4:R15)</f>
        <v>1.8055555555555769E-2</v>
      </c>
      <c r="S16" s="58">
        <f>SUM(S4:S15)</f>
        <v>0.27777777777777779</v>
      </c>
      <c r="T16" s="58">
        <f>SUM(T4:T15)</f>
        <v>0.22986111111111099</v>
      </c>
      <c r="U16" s="59">
        <f>SUM(U4:U15)</f>
        <v>179.39999999999998</v>
      </c>
      <c r="V16" s="60"/>
      <c r="W16" s="61">
        <f>SUM(W4:W15)</f>
        <v>34983</v>
      </c>
    </row>
    <row r="18" spans="1:23" ht="15" thickBot="1" x14ac:dyDescent="0.35"/>
    <row r="19" spans="1:23" x14ac:dyDescent="0.3">
      <c r="A19" s="62">
        <v>702</v>
      </c>
      <c r="B19" s="63">
        <v>7002</v>
      </c>
      <c r="C19" s="63" t="s">
        <v>7</v>
      </c>
      <c r="D19" s="63"/>
      <c r="E19" s="63" t="str">
        <f t="shared" ref="E19:E40" si="8">CONCATENATE(C19,D19)</f>
        <v>X</v>
      </c>
      <c r="F19" s="63" t="s">
        <v>3</v>
      </c>
      <c r="G19" s="101">
        <v>2</v>
      </c>
      <c r="H19" s="63" t="str">
        <f t="shared" ref="H19:H40" si="9">CONCATENATE(F19,"/",G19)</f>
        <v>XXX256/2</v>
      </c>
      <c r="I19" s="63" t="s">
        <v>8</v>
      </c>
      <c r="J19" s="63" t="s">
        <v>8</v>
      </c>
      <c r="K19" s="64">
        <v>0.1986111111111111</v>
      </c>
      <c r="L19" s="65">
        <v>0.19930555555555554</v>
      </c>
      <c r="M19" s="63" t="s">
        <v>6</v>
      </c>
      <c r="N19" s="65">
        <v>0.22222222222222221</v>
      </c>
      <c r="O19" s="63" t="s">
        <v>34</v>
      </c>
      <c r="P19" s="66" t="str">
        <f t="shared" ref="P19:P39" si="10">IF(M20=O19,"OK","POZOR")</f>
        <v>OK</v>
      </c>
      <c r="Q19" s="67">
        <f t="shared" ref="Q19:Q40" si="11">IF(ISNUMBER(G19),N19-L19,IF(F19="přejezd",N19-L19,0))</f>
        <v>2.2916666666666669E-2</v>
      </c>
      <c r="R19" s="67">
        <f t="shared" ref="R19:R40" si="12">IF(ISNUMBER(G19),L19-K19,0)</f>
        <v>6.9444444444444198E-4</v>
      </c>
      <c r="S19" s="67">
        <f t="shared" ref="S19:S40" si="13">Q19+R19</f>
        <v>2.361111111111111E-2</v>
      </c>
      <c r="T19" s="67"/>
      <c r="U19" s="63">
        <v>18.899999999999999</v>
      </c>
      <c r="V19" s="63">
        <f>INDEX('Počty dní'!A:E,MATCH(E19,'Počty dní'!C:C,0),4)</f>
        <v>195</v>
      </c>
      <c r="W19" s="68">
        <f t="shared" ref="W19:W40" si="14">V19*U19</f>
        <v>3685.4999999999995</v>
      </c>
    </row>
    <row r="20" spans="1:23" x14ac:dyDescent="0.3">
      <c r="A20" s="69">
        <v>702</v>
      </c>
      <c r="B20" s="4">
        <v>7002</v>
      </c>
      <c r="C20" s="4" t="s">
        <v>7</v>
      </c>
      <c r="D20" s="4"/>
      <c r="E20" s="4" t="str">
        <f t="shared" si="8"/>
        <v>X</v>
      </c>
      <c r="F20" s="4" t="s">
        <v>3</v>
      </c>
      <c r="G20" s="102">
        <v>1</v>
      </c>
      <c r="H20" s="4" t="str">
        <f t="shared" si="9"/>
        <v>XXX256/1</v>
      </c>
      <c r="I20" s="4" t="s">
        <v>8</v>
      </c>
      <c r="J20" s="4" t="s">
        <v>8</v>
      </c>
      <c r="K20" s="7">
        <v>0.22361111111111112</v>
      </c>
      <c r="L20" s="5">
        <v>0.22500000000000001</v>
      </c>
      <c r="M20" s="4" t="s">
        <v>34</v>
      </c>
      <c r="N20" s="5">
        <v>0.23819444444444446</v>
      </c>
      <c r="O20" s="4" t="s">
        <v>4</v>
      </c>
      <c r="P20" s="14" t="str">
        <f t="shared" si="10"/>
        <v>OK</v>
      </c>
      <c r="Q20" s="15">
        <f t="shared" si="11"/>
        <v>1.3194444444444453E-2</v>
      </c>
      <c r="R20" s="15">
        <f t="shared" si="12"/>
        <v>1.388888888888884E-3</v>
      </c>
      <c r="S20" s="15">
        <f t="shared" si="13"/>
        <v>1.4583333333333337E-2</v>
      </c>
      <c r="T20" s="15">
        <f t="shared" ref="T20:T40" si="15">K20-N19</f>
        <v>1.3888888888889117E-3</v>
      </c>
      <c r="U20" s="4">
        <v>9.3000000000000007</v>
      </c>
      <c r="V20" s="4">
        <f>INDEX('Počty dní'!A:E,MATCH(E20,'Počty dní'!C:C,0),4)</f>
        <v>195</v>
      </c>
      <c r="W20" s="70">
        <f t="shared" si="14"/>
        <v>1813.5000000000002</v>
      </c>
    </row>
    <row r="21" spans="1:23" x14ac:dyDescent="0.3">
      <c r="A21" s="69">
        <v>702</v>
      </c>
      <c r="B21" s="4">
        <v>7002</v>
      </c>
      <c r="C21" s="4" t="s">
        <v>7</v>
      </c>
      <c r="D21" s="4"/>
      <c r="E21" s="4" t="str">
        <f t="shared" si="8"/>
        <v>X</v>
      </c>
      <c r="F21" s="4" t="s">
        <v>3</v>
      </c>
      <c r="G21" s="102">
        <v>6</v>
      </c>
      <c r="H21" s="4" t="str">
        <f t="shared" si="9"/>
        <v>XXX256/6</v>
      </c>
      <c r="I21" s="4" t="s">
        <v>8</v>
      </c>
      <c r="J21" s="4" t="s">
        <v>8</v>
      </c>
      <c r="K21" s="7">
        <v>0.24930555555555556</v>
      </c>
      <c r="L21" s="5">
        <v>0.25069444444444444</v>
      </c>
      <c r="M21" s="4" t="s">
        <v>4</v>
      </c>
      <c r="N21" s="5">
        <v>0.25694444444444448</v>
      </c>
      <c r="O21" s="4" t="s">
        <v>17</v>
      </c>
      <c r="P21" s="14" t="str">
        <f t="shared" si="10"/>
        <v>OK</v>
      </c>
      <c r="Q21" s="15">
        <f t="shared" si="11"/>
        <v>6.2500000000000333E-3</v>
      </c>
      <c r="R21" s="15">
        <f t="shared" si="12"/>
        <v>1.388888888888884E-3</v>
      </c>
      <c r="S21" s="15">
        <f t="shared" si="13"/>
        <v>7.6388888888889173E-3</v>
      </c>
      <c r="T21" s="15">
        <f t="shared" si="15"/>
        <v>1.1111111111111099E-2</v>
      </c>
      <c r="U21" s="4">
        <v>4.2</v>
      </c>
      <c r="V21" s="4">
        <f>INDEX('Počty dní'!A:E,MATCH(E21,'Počty dní'!C:C,0),4)</f>
        <v>195</v>
      </c>
      <c r="W21" s="70">
        <f t="shared" si="14"/>
        <v>819</v>
      </c>
    </row>
    <row r="22" spans="1:23" x14ac:dyDescent="0.3">
      <c r="A22" s="69">
        <v>702</v>
      </c>
      <c r="B22" s="4">
        <v>7002</v>
      </c>
      <c r="C22" s="4" t="s">
        <v>7</v>
      </c>
      <c r="D22" s="4"/>
      <c r="E22" s="4" t="str">
        <f t="shared" si="8"/>
        <v>X</v>
      </c>
      <c r="F22" s="4" t="s">
        <v>3</v>
      </c>
      <c r="G22" s="102">
        <v>3</v>
      </c>
      <c r="H22" s="4" t="str">
        <f t="shared" si="9"/>
        <v>XXX256/3</v>
      </c>
      <c r="I22" s="4" t="s">
        <v>8</v>
      </c>
      <c r="J22" s="4" t="s">
        <v>8</v>
      </c>
      <c r="K22" s="7">
        <v>0.25763888888888892</v>
      </c>
      <c r="L22" s="5">
        <v>0.2590277777777778</v>
      </c>
      <c r="M22" s="4" t="s">
        <v>17</v>
      </c>
      <c r="N22" s="5">
        <v>0.27777777777777779</v>
      </c>
      <c r="O22" s="4" t="s">
        <v>5</v>
      </c>
      <c r="P22" s="14" t="str">
        <f t="shared" ref="P22:P38" si="16">IF(M23=O22,"OK","POZOR")</f>
        <v>OK</v>
      </c>
      <c r="Q22" s="15">
        <f t="shared" ref="Q22:Q36" si="17">IF(ISNUMBER(G22),N22-L22,IF(F22="přejezd",N22-L22,0))</f>
        <v>1.8749999999999989E-2</v>
      </c>
      <c r="R22" s="15">
        <f t="shared" ref="R22:R36" si="18">IF(ISNUMBER(G22),L22-K22,0)</f>
        <v>1.388888888888884E-3</v>
      </c>
      <c r="S22" s="15">
        <f t="shared" ref="S22:S36" si="19">Q22+R22</f>
        <v>2.0138888888888873E-2</v>
      </c>
      <c r="T22" s="15">
        <f t="shared" ref="T22:T36" si="20">K22-N21</f>
        <v>6.9444444444444198E-4</v>
      </c>
      <c r="U22" s="4">
        <v>16.2</v>
      </c>
      <c r="V22" s="4">
        <f>INDEX('Počty dní'!A:E,MATCH(E22,'Počty dní'!C:C,0),4)</f>
        <v>195</v>
      </c>
      <c r="W22" s="70">
        <f t="shared" si="14"/>
        <v>3159</v>
      </c>
    </row>
    <row r="23" spans="1:23" x14ac:dyDescent="0.3">
      <c r="A23" s="69">
        <v>702</v>
      </c>
      <c r="B23" s="4">
        <v>7002</v>
      </c>
      <c r="C23" s="4" t="s">
        <v>7</v>
      </c>
      <c r="D23" s="4"/>
      <c r="E23" s="4" t="str">
        <f t="shared" si="8"/>
        <v>X</v>
      </c>
      <c r="F23" s="4" t="s">
        <v>3</v>
      </c>
      <c r="G23" s="102">
        <v>8</v>
      </c>
      <c r="H23" s="4" t="str">
        <f t="shared" si="9"/>
        <v>XXX256/8</v>
      </c>
      <c r="I23" s="4" t="s">
        <v>8</v>
      </c>
      <c r="J23" s="4" t="s">
        <v>8</v>
      </c>
      <c r="K23" s="7">
        <v>0.27777777777777779</v>
      </c>
      <c r="L23" s="5">
        <v>0.27986111111111112</v>
      </c>
      <c r="M23" s="4" t="s">
        <v>5</v>
      </c>
      <c r="N23" s="5">
        <v>0.30555555555555552</v>
      </c>
      <c r="O23" s="4" t="s">
        <v>34</v>
      </c>
      <c r="P23" s="14" t="str">
        <f t="shared" si="16"/>
        <v>OK</v>
      </c>
      <c r="Q23" s="15">
        <f t="shared" si="17"/>
        <v>2.5694444444444409E-2</v>
      </c>
      <c r="R23" s="15">
        <f t="shared" si="18"/>
        <v>2.0833333333333259E-3</v>
      </c>
      <c r="S23" s="15">
        <f t="shared" si="19"/>
        <v>2.7777777777777735E-2</v>
      </c>
      <c r="T23" s="15">
        <f t="shared" si="20"/>
        <v>0</v>
      </c>
      <c r="U23" s="4">
        <v>21.3</v>
      </c>
      <c r="V23" s="4">
        <f>INDEX('Počty dní'!A:E,MATCH(E23,'Počty dní'!C:C,0),4)</f>
        <v>195</v>
      </c>
      <c r="W23" s="70">
        <f t="shared" ref="W23:W36" si="21">V23*U23</f>
        <v>4153.5</v>
      </c>
    </row>
    <row r="24" spans="1:23" x14ac:dyDescent="0.3">
      <c r="A24" s="69">
        <v>702</v>
      </c>
      <c r="B24" s="4">
        <v>7002</v>
      </c>
      <c r="C24" s="4" t="s">
        <v>7</v>
      </c>
      <c r="D24" s="4"/>
      <c r="E24" s="4" t="str">
        <f t="shared" si="8"/>
        <v>X</v>
      </c>
      <c r="F24" s="4" t="s">
        <v>3</v>
      </c>
      <c r="G24" s="102">
        <v>9</v>
      </c>
      <c r="H24" s="4" t="str">
        <f t="shared" si="9"/>
        <v>XXX256/9</v>
      </c>
      <c r="I24" s="4" t="s">
        <v>8</v>
      </c>
      <c r="J24" s="4" t="s">
        <v>8</v>
      </c>
      <c r="K24" s="7">
        <v>0.30555555555555552</v>
      </c>
      <c r="L24" s="5">
        <v>0.30833333333333335</v>
      </c>
      <c r="M24" s="4" t="s">
        <v>34</v>
      </c>
      <c r="N24" s="5">
        <v>0.31805555555555554</v>
      </c>
      <c r="O24" s="4" t="s">
        <v>1</v>
      </c>
      <c r="P24" s="14" t="str">
        <f t="shared" si="16"/>
        <v>OK</v>
      </c>
      <c r="Q24" s="15">
        <f t="shared" si="17"/>
        <v>9.7222222222221877E-3</v>
      </c>
      <c r="R24" s="15">
        <f t="shared" si="18"/>
        <v>2.7777777777778234E-3</v>
      </c>
      <c r="S24" s="15">
        <f t="shared" si="19"/>
        <v>1.2500000000000011E-2</v>
      </c>
      <c r="T24" s="15">
        <f t="shared" si="20"/>
        <v>0</v>
      </c>
      <c r="U24" s="4">
        <v>6.2</v>
      </c>
      <c r="V24" s="4">
        <f>INDEX('Počty dní'!A:E,MATCH(E24,'Počty dní'!C:C,0),4)</f>
        <v>195</v>
      </c>
      <c r="W24" s="70">
        <f t="shared" si="21"/>
        <v>1209</v>
      </c>
    </row>
    <row r="25" spans="1:23" x14ac:dyDescent="0.3">
      <c r="A25" s="69">
        <f>A24</f>
        <v>702</v>
      </c>
      <c r="B25" s="4">
        <v>7002</v>
      </c>
      <c r="C25" s="4" t="str">
        <f>C24</f>
        <v>X</v>
      </c>
      <c r="D25" s="4"/>
      <c r="E25" s="4" t="str">
        <f t="shared" si="8"/>
        <v>X</v>
      </c>
      <c r="F25" s="4" t="s">
        <v>92</v>
      </c>
      <c r="G25" s="102"/>
      <c r="H25" s="4" t="str">
        <f t="shared" si="9"/>
        <v>přejezd/</v>
      </c>
      <c r="I25" s="4"/>
      <c r="J25" s="4" t="str">
        <f>J24</f>
        <v>S</v>
      </c>
      <c r="K25" s="7">
        <v>0.4458333333333333</v>
      </c>
      <c r="L25" s="5">
        <v>0.4458333333333333</v>
      </c>
      <c r="M25" s="4" t="str">
        <f>O24</f>
        <v>Humpolec,,aut.nádr.</v>
      </c>
      <c r="N25" s="5">
        <v>0.44791666666666669</v>
      </c>
      <c r="O25" s="4" t="str">
        <f>M26</f>
        <v>Humpolec,,pošta</v>
      </c>
      <c r="P25" s="14" t="str">
        <f t="shared" si="16"/>
        <v>OK</v>
      </c>
      <c r="Q25" s="15">
        <f t="shared" si="17"/>
        <v>2.0833333333333814E-3</v>
      </c>
      <c r="R25" s="15">
        <f t="shared" si="18"/>
        <v>0</v>
      </c>
      <c r="S25" s="15">
        <f t="shared" si="19"/>
        <v>2.0833333333333814E-3</v>
      </c>
      <c r="T25" s="15">
        <f t="shared" si="20"/>
        <v>0.12777777777777777</v>
      </c>
      <c r="U25" s="4">
        <v>0</v>
      </c>
      <c r="V25" s="4">
        <f>INDEX('Počty dní'!A:E,MATCH(E25,'Počty dní'!C:C,0),4)</f>
        <v>195</v>
      </c>
      <c r="W25" s="70">
        <f t="shared" si="21"/>
        <v>0</v>
      </c>
    </row>
    <row r="26" spans="1:23" x14ac:dyDescent="0.3">
      <c r="A26" s="69">
        <v>702</v>
      </c>
      <c r="B26" s="4">
        <v>7002</v>
      </c>
      <c r="C26" s="4" t="s">
        <v>7</v>
      </c>
      <c r="D26" s="4"/>
      <c r="E26" s="4" t="str">
        <f t="shared" si="8"/>
        <v>X</v>
      </c>
      <c r="F26" s="4" t="s">
        <v>3</v>
      </c>
      <c r="G26" s="102">
        <v>15</v>
      </c>
      <c r="H26" s="4" t="str">
        <f t="shared" si="9"/>
        <v>XXX256/15</v>
      </c>
      <c r="I26" s="4" t="s">
        <v>8</v>
      </c>
      <c r="J26" s="4" t="s">
        <v>8</v>
      </c>
      <c r="K26" s="7">
        <v>0.44791666666666669</v>
      </c>
      <c r="L26" s="5">
        <v>0.44930555555555557</v>
      </c>
      <c r="M26" s="4" t="s">
        <v>17</v>
      </c>
      <c r="N26" s="5">
        <v>0.46527777777777773</v>
      </c>
      <c r="O26" s="4" t="s">
        <v>6</v>
      </c>
      <c r="P26" s="14" t="str">
        <f t="shared" si="16"/>
        <v>OK</v>
      </c>
      <c r="Q26" s="15">
        <f t="shared" si="17"/>
        <v>1.5972222222222165E-2</v>
      </c>
      <c r="R26" s="15">
        <f t="shared" si="18"/>
        <v>1.388888888888884E-3</v>
      </c>
      <c r="S26" s="15">
        <f t="shared" si="19"/>
        <v>1.7361111111111049E-2</v>
      </c>
      <c r="T26" s="15">
        <f t="shared" si="20"/>
        <v>0</v>
      </c>
      <c r="U26" s="4">
        <v>13.8</v>
      </c>
      <c r="V26" s="4">
        <f>INDEX('Počty dní'!A:E,MATCH(E26,'Počty dní'!C:C,0),4)</f>
        <v>195</v>
      </c>
      <c r="W26" s="70">
        <f t="shared" si="21"/>
        <v>2691</v>
      </c>
    </row>
    <row r="27" spans="1:23" x14ac:dyDescent="0.3">
      <c r="A27" s="69">
        <v>702</v>
      </c>
      <c r="B27" s="4">
        <v>7002</v>
      </c>
      <c r="C27" s="4" t="s">
        <v>7</v>
      </c>
      <c r="D27" s="4"/>
      <c r="E27" s="4" t="str">
        <f t="shared" si="8"/>
        <v>X</v>
      </c>
      <c r="F27" s="4" t="s">
        <v>3</v>
      </c>
      <c r="G27" s="102">
        <v>16</v>
      </c>
      <c r="H27" s="4" t="str">
        <f t="shared" si="9"/>
        <v>XXX256/16</v>
      </c>
      <c r="I27" s="4" t="s">
        <v>8</v>
      </c>
      <c r="J27" s="4" t="s">
        <v>8</v>
      </c>
      <c r="K27" s="7">
        <v>0.53125</v>
      </c>
      <c r="L27" s="5">
        <v>0.53263888888888888</v>
      </c>
      <c r="M27" s="4" t="s">
        <v>6</v>
      </c>
      <c r="N27" s="5">
        <v>0.54861111111111105</v>
      </c>
      <c r="O27" s="4" t="s">
        <v>17</v>
      </c>
      <c r="P27" s="14" t="str">
        <f t="shared" si="16"/>
        <v>OK</v>
      </c>
      <c r="Q27" s="15">
        <f t="shared" si="17"/>
        <v>1.5972222222222165E-2</v>
      </c>
      <c r="R27" s="15">
        <f t="shared" si="18"/>
        <v>1.388888888888884E-3</v>
      </c>
      <c r="S27" s="15">
        <f t="shared" si="19"/>
        <v>1.7361111111111049E-2</v>
      </c>
      <c r="T27" s="15">
        <f t="shared" si="20"/>
        <v>6.5972222222222265E-2</v>
      </c>
      <c r="U27" s="4">
        <v>13.8</v>
      </c>
      <c r="V27" s="4">
        <f>INDEX('Počty dní'!A:E,MATCH(E27,'Počty dní'!C:C,0),4)</f>
        <v>195</v>
      </c>
      <c r="W27" s="70">
        <f t="shared" si="21"/>
        <v>2691</v>
      </c>
    </row>
    <row r="28" spans="1:23" x14ac:dyDescent="0.3">
      <c r="A28" s="69">
        <f>A27</f>
        <v>702</v>
      </c>
      <c r="B28" s="4">
        <v>7002</v>
      </c>
      <c r="C28" s="4" t="str">
        <f>C27</f>
        <v>X</v>
      </c>
      <c r="D28" s="4"/>
      <c r="E28" s="4" t="str">
        <f t="shared" ref="E28" si="22">CONCATENATE(C28,D28)</f>
        <v>X</v>
      </c>
      <c r="F28" s="4" t="s">
        <v>92</v>
      </c>
      <c r="G28" s="102"/>
      <c r="H28" s="4" t="str">
        <f t="shared" ref="H28" si="23">CONCATENATE(F28,"/",G28)</f>
        <v>přejezd/</v>
      </c>
      <c r="I28" s="4"/>
      <c r="J28" s="4" t="str">
        <f>J27</f>
        <v>S</v>
      </c>
      <c r="K28" s="7">
        <v>0.54861111111111105</v>
      </c>
      <c r="L28" s="5">
        <v>0.54861111111111105</v>
      </c>
      <c r="M28" s="4" t="str">
        <f>O27</f>
        <v>Humpolec,,pošta</v>
      </c>
      <c r="N28" s="5">
        <v>0.55069444444444449</v>
      </c>
      <c r="O28" s="4" t="str">
        <f>M29</f>
        <v>Humpolec,,aut.nádr.</v>
      </c>
      <c r="P28" s="14" t="str">
        <f t="shared" si="16"/>
        <v>OK</v>
      </c>
      <c r="Q28" s="15">
        <f t="shared" si="17"/>
        <v>2.083333333333437E-3</v>
      </c>
      <c r="R28" s="15">
        <f t="shared" si="18"/>
        <v>0</v>
      </c>
      <c r="S28" s="15">
        <f t="shared" si="19"/>
        <v>2.083333333333437E-3</v>
      </c>
      <c r="T28" s="15">
        <f t="shared" si="20"/>
        <v>0</v>
      </c>
      <c r="U28" s="4">
        <v>0</v>
      </c>
      <c r="V28" s="4">
        <f>INDEX('Počty dní'!A:E,MATCH(E28,'Počty dní'!C:C,0),4)</f>
        <v>195</v>
      </c>
      <c r="W28" s="70">
        <f t="shared" si="21"/>
        <v>0</v>
      </c>
    </row>
    <row r="29" spans="1:23" x14ac:dyDescent="0.3">
      <c r="A29" s="69">
        <v>702</v>
      </c>
      <c r="B29" s="4">
        <v>7002</v>
      </c>
      <c r="C29" s="4" t="s">
        <v>7</v>
      </c>
      <c r="D29" s="4"/>
      <c r="E29" s="4" t="str">
        <f t="shared" si="8"/>
        <v>X</v>
      </c>
      <c r="F29" s="4" t="s">
        <v>3</v>
      </c>
      <c r="G29" s="102">
        <v>18</v>
      </c>
      <c r="H29" s="4" t="str">
        <f t="shared" si="9"/>
        <v>XXX256/18</v>
      </c>
      <c r="I29" s="4" t="s">
        <v>8</v>
      </c>
      <c r="J29" s="4" t="s">
        <v>8</v>
      </c>
      <c r="K29" s="7">
        <v>0.55208333333333337</v>
      </c>
      <c r="L29" s="5">
        <v>0.55347222222222225</v>
      </c>
      <c r="M29" s="4" t="s">
        <v>1</v>
      </c>
      <c r="N29" s="5">
        <v>0.5625</v>
      </c>
      <c r="O29" s="4" t="s">
        <v>34</v>
      </c>
      <c r="P29" s="14" t="str">
        <f t="shared" si="16"/>
        <v>OK</v>
      </c>
      <c r="Q29" s="15">
        <f t="shared" si="17"/>
        <v>9.0277777777777457E-3</v>
      </c>
      <c r="R29" s="15">
        <f t="shared" si="18"/>
        <v>1.388888888888884E-3</v>
      </c>
      <c r="S29" s="15">
        <f t="shared" si="19"/>
        <v>1.041666666666663E-2</v>
      </c>
      <c r="T29" s="15">
        <f t="shared" si="20"/>
        <v>1.388888888888884E-3</v>
      </c>
      <c r="U29" s="4">
        <v>6.2</v>
      </c>
      <c r="V29" s="4">
        <f>INDEX('Počty dní'!A:E,MATCH(E29,'Počty dní'!C:C,0),4)</f>
        <v>195</v>
      </c>
      <c r="W29" s="70">
        <f t="shared" si="21"/>
        <v>1209</v>
      </c>
    </row>
    <row r="30" spans="1:23" x14ac:dyDescent="0.3">
      <c r="A30" s="69">
        <v>702</v>
      </c>
      <c r="B30" s="4">
        <v>7002</v>
      </c>
      <c r="C30" s="4" t="s">
        <v>7</v>
      </c>
      <c r="D30" s="4"/>
      <c r="E30" s="4" t="str">
        <f t="shared" si="8"/>
        <v>X</v>
      </c>
      <c r="F30" s="4" t="s">
        <v>3</v>
      </c>
      <c r="G30" s="102">
        <v>17</v>
      </c>
      <c r="H30" s="4" t="str">
        <f t="shared" si="9"/>
        <v>XXX256/17</v>
      </c>
      <c r="I30" s="4" t="s">
        <v>8</v>
      </c>
      <c r="J30" s="4" t="s">
        <v>8</v>
      </c>
      <c r="K30" s="7">
        <v>0.56388888888888888</v>
      </c>
      <c r="L30" s="5">
        <v>0.56527777777777777</v>
      </c>
      <c r="M30" s="4" t="s">
        <v>34</v>
      </c>
      <c r="N30" s="5">
        <v>0.5805555555555556</v>
      </c>
      <c r="O30" s="4" t="s">
        <v>4</v>
      </c>
      <c r="P30" s="14" t="str">
        <f t="shared" si="16"/>
        <v>OK</v>
      </c>
      <c r="Q30" s="15">
        <f t="shared" si="17"/>
        <v>1.5277777777777835E-2</v>
      </c>
      <c r="R30" s="15">
        <f t="shared" si="18"/>
        <v>1.388888888888884E-3</v>
      </c>
      <c r="S30" s="15">
        <f t="shared" si="19"/>
        <v>1.6666666666666718E-2</v>
      </c>
      <c r="T30" s="15">
        <f t="shared" si="20"/>
        <v>1.388888888888884E-3</v>
      </c>
      <c r="U30" s="4">
        <v>9.3000000000000007</v>
      </c>
      <c r="V30" s="4">
        <f>INDEX('Počty dní'!A:E,MATCH(E30,'Počty dní'!C:C,0),4)</f>
        <v>195</v>
      </c>
      <c r="W30" s="70">
        <f t="shared" si="21"/>
        <v>1813.5000000000002</v>
      </c>
    </row>
    <row r="31" spans="1:23" x14ac:dyDescent="0.3">
      <c r="A31" s="69">
        <v>702</v>
      </c>
      <c r="B31" s="4">
        <v>7002</v>
      </c>
      <c r="C31" s="4" t="s">
        <v>7</v>
      </c>
      <c r="D31" s="4"/>
      <c r="E31" s="4" t="str">
        <f t="shared" si="8"/>
        <v>X</v>
      </c>
      <c r="F31" s="4" t="s">
        <v>3</v>
      </c>
      <c r="G31" s="102">
        <v>20</v>
      </c>
      <c r="H31" s="4" t="str">
        <f t="shared" si="9"/>
        <v>XXX256/20</v>
      </c>
      <c r="I31" s="4" t="s">
        <v>8</v>
      </c>
      <c r="J31" s="4" t="s">
        <v>8</v>
      </c>
      <c r="K31" s="7">
        <v>0.58958333333333335</v>
      </c>
      <c r="L31" s="5">
        <v>0.59097222222222223</v>
      </c>
      <c r="M31" s="4" t="s">
        <v>4</v>
      </c>
      <c r="N31" s="5">
        <v>0.60416666666666663</v>
      </c>
      <c r="O31" s="4" t="s">
        <v>34</v>
      </c>
      <c r="P31" s="14" t="str">
        <f t="shared" si="16"/>
        <v>OK</v>
      </c>
      <c r="Q31" s="15">
        <f t="shared" si="17"/>
        <v>1.3194444444444398E-2</v>
      </c>
      <c r="R31" s="15">
        <f t="shared" si="18"/>
        <v>1.388888888888884E-3</v>
      </c>
      <c r="S31" s="15">
        <f t="shared" si="19"/>
        <v>1.4583333333333282E-2</v>
      </c>
      <c r="T31" s="15">
        <f t="shared" si="20"/>
        <v>9.0277777777777457E-3</v>
      </c>
      <c r="U31" s="4">
        <v>9.3000000000000007</v>
      </c>
      <c r="V31" s="4">
        <f>INDEX('Počty dní'!A:E,MATCH(E31,'Počty dní'!C:C,0),4)</f>
        <v>195</v>
      </c>
      <c r="W31" s="70">
        <f t="shared" si="21"/>
        <v>1813.5000000000002</v>
      </c>
    </row>
    <row r="32" spans="1:23" x14ac:dyDescent="0.3">
      <c r="A32" s="69">
        <v>702</v>
      </c>
      <c r="B32" s="4">
        <v>7002</v>
      </c>
      <c r="C32" s="4" t="s">
        <v>7</v>
      </c>
      <c r="D32" s="4"/>
      <c r="E32" s="4" t="str">
        <f t="shared" si="8"/>
        <v>X</v>
      </c>
      <c r="F32" s="4" t="s">
        <v>3</v>
      </c>
      <c r="G32" s="102">
        <v>19</v>
      </c>
      <c r="H32" s="4" t="str">
        <f t="shared" si="9"/>
        <v>XXX256/19</v>
      </c>
      <c r="I32" s="4" t="s">
        <v>8</v>
      </c>
      <c r="J32" s="4" t="s">
        <v>8</v>
      </c>
      <c r="K32" s="7">
        <v>0.60555555555555551</v>
      </c>
      <c r="L32" s="5">
        <v>0.6069444444444444</v>
      </c>
      <c r="M32" s="4" t="s">
        <v>34</v>
      </c>
      <c r="N32" s="5">
        <v>0.63472222222222219</v>
      </c>
      <c r="O32" s="4" t="s">
        <v>5</v>
      </c>
      <c r="P32" s="14" t="str">
        <f t="shared" si="16"/>
        <v>OK</v>
      </c>
      <c r="Q32" s="15">
        <f t="shared" si="17"/>
        <v>2.777777777777779E-2</v>
      </c>
      <c r="R32" s="15">
        <f t="shared" si="18"/>
        <v>1.388888888888884E-3</v>
      </c>
      <c r="S32" s="15">
        <f t="shared" si="19"/>
        <v>2.9166666666666674E-2</v>
      </c>
      <c r="T32" s="15">
        <f t="shared" si="20"/>
        <v>1.388888888888884E-3</v>
      </c>
      <c r="U32" s="4">
        <v>21.3</v>
      </c>
      <c r="V32" s="4">
        <f>INDEX('Počty dní'!A:E,MATCH(E32,'Počty dní'!C:C,0),4)</f>
        <v>195</v>
      </c>
      <c r="W32" s="70">
        <f t="shared" si="21"/>
        <v>4153.5</v>
      </c>
    </row>
    <row r="33" spans="1:23" x14ac:dyDescent="0.3">
      <c r="A33" s="69">
        <v>702</v>
      </c>
      <c r="B33" s="4">
        <v>7002</v>
      </c>
      <c r="C33" s="4" t="s">
        <v>7</v>
      </c>
      <c r="D33" s="4"/>
      <c r="E33" s="4" t="str">
        <f t="shared" si="8"/>
        <v>X</v>
      </c>
      <c r="F33" s="4" t="s">
        <v>3</v>
      </c>
      <c r="G33" s="102">
        <v>22</v>
      </c>
      <c r="H33" s="4" t="str">
        <f t="shared" si="9"/>
        <v>XXX256/22</v>
      </c>
      <c r="I33" s="4" t="s">
        <v>8</v>
      </c>
      <c r="J33" s="4" t="s">
        <v>8</v>
      </c>
      <c r="K33" s="7">
        <v>0.63472222222222219</v>
      </c>
      <c r="L33" s="5">
        <v>0.63541666666666663</v>
      </c>
      <c r="M33" s="4" t="s">
        <v>5</v>
      </c>
      <c r="N33" s="5">
        <v>0.65416666666666667</v>
      </c>
      <c r="O33" s="4" t="s">
        <v>17</v>
      </c>
      <c r="P33" s="14" t="str">
        <f t="shared" si="16"/>
        <v>OK</v>
      </c>
      <c r="Q33" s="15">
        <f t="shared" si="17"/>
        <v>1.8750000000000044E-2</v>
      </c>
      <c r="R33" s="15">
        <f t="shared" si="18"/>
        <v>6.9444444444444198E-4</v>
      </c>
      <c r="S33" s="15">
        <f t="shared" si="19"/>
        <v>1.9444444444444486E-2</v>
      </c>
      <c r="T33" s="15">
        <f t="shared" si="20"/>
        <v>0</v>
      </c>
      <c r="U33" s="4">
        <v>16.2</v>
      </c>
      <c r="V33" s="4">
        <f>INDEX('Počty dní'!A:E,MATCH(E33,'Počty dní'!C:C,0),4)</f>
        <v>195</v>
      </c>
      <c r="W33" s="70">
        <f t="shared" si="21"/>
        <v>3159</v>
      </c>
    </row>
    <row r="34" spans="1:23" x14ac:dyDescent="0.3">
      <c r="A34" s="69">
        <f>A33</f>
        <v>702</v>
      </c>
      <c r="B34" s="4">
        <v>7002</v>
      </c>
      <c r="C34" s="4" t="str">
        <f>C33</f>
        <v>X</v>
      </c>
      <c r="D34" s="4"/>
      <c r="E34" s="4" t="str">
        <f t="shared" si="8"/>
        <v>X</v>
      </c>
      <c r="F34" s="4" t="s">
        <v>92</v>
      </c>
      <c r="G34" s="102"/>
      <c r="H34" s="4" t="str">
        <f t="shared" si="9"/>
        <v>přejezd/</v>
      </c>
      <c r="I34" s="4"/>
      <c r="J34" s="4" t="str">
        <f>J33</f>
        <v>S</v>
      </c>
      <c r="K34" s="7">
        <v>0.65416666666666667</v>
      </c>
      <c r="L34" s="5">
        <v>0.65416666666666667</v>
      </c>
      <c r="M34" s="4" t="str">
        <f>O33</f>
        <v>Humpolec,,pošta</v>
      </c>
      <c r="N34" s="5">
        <v>0.65625</v>
      </c>
      <c r="O34" s="4" t="str">
        <f>M35</f>
        <v>Humpolec,,aut.nádr.</v>
      </c>
      <c r="P34" s="14" t="str">
        <f t="shared" si="16"/>
        <v>OK</v>
      </c>
      <c r="Q34" s="15">
        <f t="shared" si="17"/>
        <v>2.0833333333333259E-3</v>
      </c>
      <c r="R34" s="15">
        <f t="shared" si="18"/>
        <v>0</v>
      </c>
      <c r="S34" s="15">
        <f t="shared" si="19"/>
        <v>2.0833333333333259E-3</v>
      </c>
      <c r="T34" s="15">
        <f t="shared" si="20"/>
        <v>0</v>
      </c>
      <c r="U34" s="4">
        <v>0</v>
      </c>
      <c r="V34" s="4">
        <f>INDEX('Počty dní'!A:E,MATCH(E34,'Počty dní'!C:C,0),4)</f>
        <v>195</v>
      </c>
      <c r="W34" s="70">
        <f t="shared" si="21"/>
        <v>0</v>
      </c>
    </row>
    <row r="35" spans="1:23" x14ac:dyDescent="0.3">
      <c r="A35" s="69">
        <v>702</v>
      </c>
      <c r="B35" s="4">
        <v>7002</v>
      </c>
      <c r="C35" s="4" t="s">
        <v>7</v>
      </c>
      <c r="D35" s="4"/>
      <c r="E35" s="4" t="str">
        <f t="shared" si="8"/>
        <v>X</v>
      </c>
      <c r="F35" s="4" t="s">
        <v>3</v>
      </c>
      <c r="G35" s="102">
        <v>24</v>
      </c>
      <c r="H35" s="4" t="str">
        <f t="shared" si="9"/>
        <v>XXX256/24</v>
      </c>
      <c r="I35" s="4" t="s">
        <v>8</v>
      </c>
      <c r="J35" s="4" t="s">
        <v>8</v>
      </c>
      <c r="K35" s="7">
        <v>0.67708333333333337</v>
      </c>
      <c r="L35" s="5">
        <v>0.67847222222222225</v>
      </c>
      <c r="M35" s="4" t="s">
        <v>1</v>
      </c>
      <c r="N35" s="5">
        <v>0.6875</v>
      </c>
      <c r="O35" s="4" t="s">
        <v>34</v>
      </c>
      <c r="P35" s="14" t="str">
        <f t="shared" si="16"/>
        <v>OK</v>
      </c>
      <c r="Q35" s="15">
        <f t="shared" si="17"/>
        <v>9.0277777777777457E-3</v>
      </c>
      <c r="R35" s="15">
        <f t="shared" si="18"/>
        <v>1.388888888888884E-3</v>
      </c>
      <c r="S35" s="15">
        <f t="shared" si="19"/>
        <v>1.041666666666663E-2</v>
      </c>
      <c r="T35" s="15">
        <f t="shared" si="20"/>
        <v>2.083333333333337E-2</v>
      </c>
      <c r="U35" s="4">
        <v>6.2</v>
      </c>
      <c r="V35" s="4">
        <f>INDEX('Počty dní'!A:E,MATCH(E35,'Počty dní'!C:C,0),4)</f>
        <v>195</v>
      </c>
      <c r="W35" s="70">
        <f t="shared" si="21"/>
        <v>1209</v>
      </c>
    </row>
    <row r="36" spans="1:23" x14ac:dyDescent="0.3">
      <c r="A36" s="69">
        <v>702</v>
      </c>
      <c r="B36" s="4">
        <v>7002</v>
      </c>
      <c r="C36" s="4" t="s">
        <v>7</v>
      </c>
      <c r="D36" s="4"/>
      <c r="E36" s="4" t="str">
        <f t="shared" si="8"/>
        <v>X</v>
      </c>
      <c r="F36" s="4" t="s">
        <v>3</v>
      </c>
      <c r="G36" s="102">
        <v>21</v>
      </c>
      <c r="H36" s="4" t="str">
        <f t="shared" si="9"/>
        <v>XXX256/21</v>
      </c>
      <c r="I36" s="4" t="s">
        <v>8</v>
      </c>
      <c r="J36" s="4" t="s">
        <v>8</v>
      </c>
      <c r="K36" s="7">
        <v>0.68958333333333333</v>
      </c>
      <c r="L36" s="5">
        <v>0.69027777777777777</v>
      </c>
      <c r="M36" s="4" t="s">
        <v>34</v>
      </c>
      <c r="N36" s="5">
        <v>0.71527777777777779</v>
      </c>
      <c r="O36" s="4" t="s">
        <v>6</v>
      </c>
      <c r="P36" s="14" t="str">
        <f t="shared" si="16"/>
        <v>OK</v>
      </c>
      <c r="Q36" s="15">
        <f t="shared" si="17"/>
        <v>2.5000000000000022E-2</v>
      </c>
      <c r="R36" s="15">
        <f t="shared" si="18"/>
        <v>6.9444444444444198E-4</v>
      </c>
      <c r="S36" s="15">
        <f t="shared" si="19"/>
        <v>2.5694444444444464E-2</v>
      </c>
      <c r="T36" s="15">
        <f t="shared" si="20"/>
        <v>2.0833333333333259E-3</v>
      </c>
      <c r="U36" s="4">
        <v>18.899999999999999</v>
      </c>
      <c r="V36" s="4">
        <f>INDEX('Počty dní'!A:E,MATCH(E36,'Počty dní'!C:C,0),4)</f>
        <v>195</v>
      </c>
      <c r="W36" s="70">
        <f t="shared" si="21"/>
        <v>3685.4999999999995</v>
      </c>
    </row>
    <row r="37" spans="1:23" x14ac:dyDescent="0.3">
      <c r="A37" s="69">
        <v>702</v>
      </c>
      <c r="B37" s="4">
        <v>7002</v>
      </c>
      <c r="C37" s="4" t="s">
        <v>7</v>
      </c>
      <c r="D37" s="4"/>
      <c r="E37" s="4" t="str">
        <f t="shared" si="8"/>
        <v>X</v>
      </c>
      <c r="F37" s="4" t="s">
        <v>3</v>
      </c>
      <c r="G37" s="102">
        <v>26</v>
      </c>
      <c r="H37" s="4" t="str">
        <f t="shared" si="9"/>
        <v>XXX256/26</v>
      </c>
      <c r="I37" s="4" t="s">
        <v>8</v>
      </c>
      <c r="J37" s="4" t="s">
        <v>8</v>
      </c>
      <c r="K37" s="7">
        <v>0.72013888888888899</v>
      </c>
      <c r="L37" s="5">
        <v>0.72152777777777777</v>
      </c>
      <c r="M37" s="4" t="s">
        <v>6</v>
      </c>
      <c r="N37" s="5">
        <v>0.73749999999999993</v>
      </c>
      <c r="O37" s="4" t="s">
        <v>17</v>
      </c>
      <c r="P37" s="14" t="str">
        <f t="shared" si="16"/>
        <v>OK</v>
      </c>
      <c r="Q37" s="15">
        <f t="shared" ref="Q37:Q39" si="24">IF(ISNUMBER(G37),N37-L37,IF(F37="přejezd",N37-L37,0))</f>
        <v>1.5972222222222165E-2</v>
      </c>
      <c r="R37" s="15">
        <f t="shared" ref="R37:R39" si="25">IF(ISNUMBER(G37),L37-K37,0)</f>
        <v>1.3888888888887729E-3</v>
      </c>
      <c r="S37" s="15">
        <f t="shared" ref="S37:S39" si="26">Q37+R37</f>
        <v>1.7361111111110938E-2</v>
      </c>
      <c r="T37" s="15">
        <f t="shared" ref="T37:T39" si="27">K37-N36</f>
        <v>4.8611111111112049E-3</v>
      </c>
      <c r="U37" s="4">
        <v>13.8</v>
      </c>
      <c r="V37" s="4">
        <f>INDEX('Počty dní'!A:E,MATCH(E37,'Počty dní'!C:C,0),4)</f>
        <v>195</v>
      </c>
      <c r="W37" s="70">
        <f t="shared" si="14"/>
        <v>2691</v>
      </c>
    </row>
    <row r="38" spans="1:23" x14ac:dyDescent="0.3">
      <c r="A38" s="69">
        <f>A37</f>
        <v>702</v>
      </c>
      <c r="B38" s="4">
        <v>7002</v>
      </c>
      <c r="C38" s="4" t="str">
        <f>C37</f>
        <v>X</v>
      </c>
      <c r="D38" s="4"/>
      <c r="E38" s="4" t="str">
        <f t="shared" ref="E38" si="28">CONCATENATE(C38,D38)</f>
        <v>X</v>
      </c>
      <c r="F38" s="4" t="s">
        <v>92</v>
      </c>
      <c r="G38" s="102"/>
      <c r="H38" s="4" t="str">
        <f t="shared" ref="H38" si="29">CONCATENATE(F38,"/",G38)</f>
        <v>přejezd/</v>
      </c>
      <c r="I38" s="4"/>
      <c r="J38" s="4" t="str">
        <f>J37</f>
        <v>S</v>
      </c>
      <c r="K38" s="7">
        <v>0.73749999999999993</v>
      </c>
      <c r="L38" s="5">
        <v>0.73749999999999993</v>
      </c>
      <c r="M38" s="4" t="str">
        <f>O37</f>
        <v>Humpolec,,pošta</v>
      </c>
      <c r="N38" s="5">
        <v>0.73958333333333337</v>
      </c>
      <c r="O38" s="4" t="str">
        <f>M39</f>
        <v>Humpolec,,aut.nádr.</v>
      </c>
      <c r="P38" s="14" t="str">
        <f t="shared" si="16"/>
        <v>OK</v>
      </c>
      <c r="Q38" s="15">
        <f t="shared" si="24"/>
        <v>2.083333333333437E-3</v>
      </c>
      <c r="R38" s="15">
        <f t="shared" si="25"/>
        <v>0</v>
      </c>
      <c r="S38" s="15">
        <f t="shared" si="26"/>
        <v>2.083333333333437E-3</v>
      </c>
      <c r="T38" s="15">
        <f t="shared" si="27"/>
        <v>0</v>
      </c>
      <c r="U38" s="4">
        <v>0</v>
      </c>
      <c r="V38" s="4">
        <f>INDEX('Počty dní'!A:E,MATCH(E38,'Počty dní'!C:C,0),4)</f>
        <v>195</v>
      </c>
      <c r="W38" s="70">
        <f t="shared" ref="W38:W39" si="30">V38*U38</f>
        <v>0</v>
      </c>
    </row>
    <row r="39" spans="1:23" x14ac:dyDescent="0.3">
      <c r="A39" s="69">
        <v>702</v>
      </c>
      <c r="B39" s="4">
        <v>7002</v>
      </c>
      <c r="C39" s="4" t="s">
        <v>7</v>
      </c>
      <c r="D39" s="4"/>
      <c r="E39" s="4" t="str">
        <f t="shared" si="8"/>
        <v>X</v>
      </c>
      <c r="F39" s="4" t="s">
        <v>3</v>
      </c>
      <c r="G39" s="102">
        <v>28</v>
      </c>
      <c r="H39" s="4" t="str">
        <f t="shared" si="9"/>
        <v>XXX256/28</v>
      </c>
      <c r="I39" s="4" t="s">
        <v>8</v>
      </c>
      <c r="J39" s="4" t="s">
        <v>8</v>
      </c>
      <c r="K39" s="7">
        <v>0.76041666666666663</v>
      </c>
      <c r="L39" s="5">
        <v>0.76180555555555562</v>
      </c>
      <c r="M39" s="4" t="s">
        <v>1</v>
      </c>
      <c r="N39" s="5">
        <v>0.77083333333333337</v>
      </c>
      <c r="O39" s="4" t="s">
        <v>34</v>
      </c>
      <c r="P39" s="14" t="str">
        <f t="shared" si="10"/>
        <v>OK</v>
      </c>
      <c r="Q39" s="15">
        <f t="shared" si="24"/>
        <v>9.0277777777777457E-3</v>
      </c>
      <c r="R39" s="15">
        <f t="shared" si="25"/>
        <v>1.388888888888995E-3</v>
      </c>
      <c r="S39" s="15">
        <f t="shared" si="26"/>
        <v>1.0416666666666741E-2</v>
      </c>
      <c r="T39" s="15">
        <f t="shared" si="27"/>
        <v>2.0833333333333259E-2</v>
      </c>
      <c r="U39" s="4">
        <v>6.2</v>
      </c>
      <c r="V39" s="4">
        <f>INDEX('Počty dní'!A:E,MATCH(E39,'Počty dní'!C:C,0),4)</f>
        <v>195</v>
      </c>
      <c r="W39" s="70">
        <f t="shared" si="30"/>
        <v>1209</v>
      </c>
    </row>
    <row r="40" spans="1:23" ht="15" thickBot="1" x14ac:dyDescent="0.35">
      <c r="A40" s="69">
        <v>702</v>
      </c>
      <c r="B40" s="4">
        <v>7002</v>
      </c>
      <c r="C40" s="4" t="s">
        <v>7</v>
      </c>
      <c r="D40" s="4"/>
      <c r="E40" s="4" t="str">
        <f t="shared" si="8"/>
        <v>X</v>
      </c>
      <c r="F40" s="4" t="s">
        <v>3</v>
      </c>
      <c r="G40" s="102">
        <v>23</v>
      </c>
      <c r="H40" s="4" t="str">
        <f t="shared" si="9"/>
        <v>XXX256/23</v>
      </c>
      <c r="I40" s="4" t="s">
        <v>8</v>
      </c>
      <c r="J40" s="4" t="s">
        <v>8</v>
      </c>
      <c r="K40" s="7">
        <v>0.7729166666666667</v>
      </c>
      <c r="L40" s="5">
        <v>0.77361111111111114</v>
      </c>
      <c r="M40" s="4" t="s">
        <v>34</v>
      </c>
      <c r="N40" s="5">
        <v>0.79861111111111116</v>
      </c>
      <c r="O40" s="4" t="s">
        <v>6</v>
      </c>
      <c r="P40" s="14"/>
      <c r="Q40" s="15">
        <f t="shared" si="11"/>
        <v>2.5000000000000022E-2</v>
      </c>
      <c r="R40" s="15">
        <f t="shared" si="12"/>
        <v>6.9444444444444198E-4</v>
      </c>
      <c r="S40" s="15">
        <f t="shared" si="13"/>
        <v>2.5694444444444464E-2</v>
      </c>
      <c r="T40" s="15">
        <f t="shared" si="15"/>
        <v>2.0833333333333259E-3</v>
      </c>
      <c r="U40" s="4">
        <v>18.899999999999999</v>
      </c>
      <c r="V40" s="4">
        <f>INDEX('Počty dní'!A:E,MATCH(E40,'Počty dní'!C:C,0),4)</f>
        <v>195</v>
      </c>
      <c r="W40" s="70">
        <f t="shared" si="14"/>
        <v>3685.4999999999995</v>
      </c>
    </row>
    <row r="41" spans="1:23" ht="15" thickBot="1" x14ac:dyDescent="0.35">
      <c r="A41" s="48" t="str">
        <f ca="1">CONCATENATE(INDIRECT("R[-3]C[0]",FALSE),"celkem")</f>
        <v>702celkem</v>
      </c>
      <c r="B41" s="49"/>
      <c r="C41" s="49" t="str">
        <f ca="1">INDIRECT("R[-1]C[12]",FALSE)</f>
        <v>Senožaty,,fara</v>
      </c>
      <c r="D41" s="50"/>
      <c r="E41" s="49"/>
      <c r="F41" s="50"/>
      <c r="G41" s="103"/>
      <c r="H41" s="51"/>
      <c r="I41" s="52"/>
      <c r="J41" s="53" t="str">
        <f ca="1">INDIRECT("R[-3]C[0]",FALSE)</f>
        <v>S</v>
      </c>
      <c r="K41" s="54"/>
      <c r="L41" s="55"/>
      <c r="M41" s="56"/>
      <c r="N41" s="55"/>
      <c r="O41" s="57"/>
      <c r="P41" s="49"/>
      <c r="Q41" s="58">
        <f>SUM(Q19:Q40)</f>
        <v>0.30486111111111114</v>
      </c>
      <c r="R41" s="58">
        <f t="shared" ref="R41:T41" si="31">SUM(R19:R40)</f>
        <v>2.4305555555555525E-2</v>
      </c>
      <c r="S41" s="58">
        <f t="shared" si="31"/>
        <v>0.32916666666666672</v>
      </c>
      <c r="T41" s="58">
        <f t="shared" si="31"/>
        <v>0.27083333333333337</v>
      </c>
      <c r="U41" s="59">
        <f>SUM(U19:U40)</f>
        <v>230</v>
      </c>
      <c r="V41" s="60"/>
      <c r="W41" s="61">
        <f>SUM(W19:W40)</f>
        <v>44850</v>
      </c>
    </row>
    <row r="43" spans="1:23" ht="15" thickBot="1" x14ac:dyDescent="0.35">
      <c r="L43" s="1"/>
      <c r="N43" s="1"/>
      <c r="Q43" s="1"/>
      <c r="R43" s="1"/>
      <c r="S43" s="1"/>
      <c r="T43" s="1"/>
    </row>
    <row r="44" spans="1:23" x14ac:dyDescent="0.3">
      <c r="A44" s="62">
        <v>703</v>
      </c>
      <c r="B44" s="63">
        <v>7003</v>
      </c>
      <c r="C44" s="63" t="s">
        <v>7</v>
      </c>
      <c r="D44" s="63"/>
      <c r="E44" s="63" t="str">
        <f t="shared" ref="E44:E49" si="32">CONCATENATE(C44,D44)</f>
        <v>X</v>
      </c>
      <c r="F44" s="63" t="s">
        <v>26</v>
      </c>
      <c r="G44" s="101">
        <v>4</v>
      </c>
      <c r="H44" s="63" t="str">
        <f t="shared" ref="H44:H49" si="33">CONCATENATE(F44,"/",G44)</f>
        <v>XXX250/4</v>
      </c>
      <c r="I44" s="63" t="s">
        <v>8</v>
      </c>
      <c r="J44" s="63" t="s">
        <v>19</v>
      </c>
      <c r="K44" s="64">
        <v>0.19722222222222222</v>
      </c>
      <c r="L44" s="65">
        <v>0.19791666666666666</v>
      </c>
      <c r="M44" s="63" t="s">
        <v>23</v>
      </c>
      <c r="N44" s="65">
        <v>0.24097222222222223</v>
      </c>
      <c r="O44" s="63" t="s">
        <v>28</v>
      </c>
      <c r="P44" s="66" t="str">
        <f t="shared" ref="P44:P48" si="34">IF(M45=O44,"OK","POZOR")</f>
        <v>OK</v>
      </c>
      <c r="Q44" s="67">
        <f t="shared" ref="Q44:Q49" si="35">IF(ISNUMBER(G44),N44-L44,IF(F44="přejezd",N44-L44,0))</f>
        <v>4.3055555555555569E-2</v>
      </c>
      <c r="R44" s="67">
        <f t="shared" ref="R44:R49" si="36">IF(ISNUMBER(G44),L44-K44,0)</f>
        <v>6.9444444444444198E-4</v>
      </c>
      <c r="S44" s="67">
        <f t="shared" ref="S44:S49" si="37">Q44+R44</f>
        <v>4.3750000000000011E-2</v>
      </c>
      <c r="T44" s="67"/>
      <c r="U44" s="63">
        <v>38.9</v>
      </c>
      <c r="V44" s="63">
        <f>INDEX('Počty dní'!A:E,MATCH(E44,'Počty dní'!C:C,0),4)</f>
        <v>195</v>
      </c>
      <c r="W44" s="68">
        <f t="shared" ref="W44:W49" si="38">V44*U44</f>
        <v>7585.5</v>
      </c>
    </row>
    <row r="45" spans="1:23" x14ac:dyDescent="0.3">
      <c r="A45" s="69">
        <v>703</v>
      </c>
      <c r="B45" s="4">
        <v>7003</v>
      </c>
      <c r="C45" s="4" t="s">
        <v>7</v>
      </c>
      <c r="D45" s="4"/>
      <c r="E45" s="4" t="str">
        <f t="shared" si="32"/>
        <v>X</v>
      </c>
      <c r="F45" s="4" t="s">
        <v>26</v>
      </c>
      <c r="G45" s="102">
        <v>7</v>
      </c>
      <c r="H45" s="4" t="str">
        <f t="shared" si="33"/>
        <v>XXX250/7</v>
      </c>
      <c r="I45" s="4" t="s">
        <v>19</v>
      </c>
      <c r="J45" s="4" t="s">
        <v>19</v>
      </c>
      <c r="K45" s="7">
        <v>0.25486111111111109</v>
      </c>
      <c r="L45" s="5">
        <v>0.25833333333333336</v>
      </c>
      <c r="M45" s="4" t="s">
        <v>28</v>
      </c>
      <c r="N45" s="5">
        <v>0.30208333333333331</v>
      </c>
      <c r="O45" s="4" t="s">
        <v>23</v>
      </c>
      <c r="P45" s="14" t="str">
        <f t="shared" si="34"/>
        <v>OK</v>
      </c>
      <c r="Q45" s="15">
        <f t="shared" si="35"/>
        <v>4.3749999999999956E-2</v>
      </c>
      <c r="R45" s="15">
        <f t="shared" si="36"/>
        <v>3.4722222222222654E-3</v>
      </c>
      <c r="S45" s="15">
        <f t="shared" si="37"/>
        <v>4.7222222222222221E-2</v>
      </c>
      <c r="T45" s="15">
        <f t="shared" ref="T45:T49" si="39">K45-N44</f>
        <v>1.3888888888888867E-2</v>
      </c>
      <c r="U45" s="4">
        <v>38.9</v>
      </c>
      <c r="V45" s="4">
        <f>INDEX('Počty dní'!A:E,MATCH(E45,'Počty dní'!C:C,0),4)</f>
        <v>195</v>
      </c>
      <c r="W45" s="70">
        <f t="shared" si="38"/>
        <v>7585.5</v>
      </c>
    </row>
    <row r="46" spans="1:23" x14ac:dyDescent="0.3">
      <c r="A46" s="69">
        <v>703</v>
      </c>
      <c r="B46" s="4">
        <v>7003</v>
      </c>
      <c r="C46" s="4" t="s">
        <v>7</v>
      </c>
      <c r="D46" s="4"/>
      <c r="E46" s="4" t="str">
        <f t="shared" si="32"/>
        <v>X</v>
      </c>
      <c r="F46" s="4" t="s">
        <v>26</v>
      </c>
      <c r="G46" s="102">
        <v>26</v>
      </c>
      <c r="H46" s="4" t="str">
        <f t="shared" si="33"/>
        <v>XXX250/26</v>
      </c>
      <c r="I46" s="4" t="s">
        <v>19</v>
      </c>
      <c r="J46" s="4" t="s">
        <v>19</v>
      </c>
      <c r="K46" s="7">
        <v>0.56944444444444442</v>
      </c>
      <c r="L46" s="5">
        <v>0.57291666666666663</v>
      </c>
      <c r="M46" s="4" t="s">
        <v>23</v>
      </c>
      <c r="N46" s="5">
        <v>0.61597222222222225</v>
      </c>
      <c r="O46" s="4" t="s">
        <v>28</v>
      </c>
      <c r="P46" s="14" t="str">
        <f t="shared" si="34"/>
        <v>OK</v>
      </c>
      <c r="Q46" s="15">
        <f t="shared" si="35"/>
        <v>4.3055555555555625E-2</v>
      </c>
      <c r="R46" s="15">
        <f t="shared" si="36"/>
        <v>3.4722222222222099E-3</v>
      </c>
      <c r="S46" s="15">
        <f t="shared" si="37"/>
        <v>4.6527777777777835E-2</v>
      </c>
      <c r="T46" s="15">
        <f t="shared" si="39"/>
        <v>0.2673611111111111</v>
      </c>
      <c r="U46" s="4">
        <v>38.9</v>
      </c>
      <c r="V46" s="4">
        <f>INDEX('Počty dní'!A:E,MATCH(E46,'Počty dní'!C:C,0),4)</f>
        <v>195</v>
      </c>
      <c r="W46" s="70">
        <f t="shared" si="38"/>
        <v>7585.5</v>
      </c>
    </row>
    <row r="47" spans="1:23" x14ac:dyDescent="0.3">
      <c r="A47" s="69">
        <v>703</v>
      </c>
      <c r="B47" s="4">
        <v>7003</v>
      </c>
      <c r="C47" s="4" t="s">
        <v>7</v>
      </c>
      <c r="D47" s="4"/>
      <c r="E47" s="4" t="str">
        <f t="shared" si="32"/>
        <v>X</v>
      </c>
      <c r="F47" s="4" t="s">
        <v>26</v>
      </c>
      <c r="G47" s="102">
        <v>29</v>
      </c>
      <c r="H47" s="4" t="str">
        <f t="shared" si="33"/>
        <v>XXX250/29</v>
      </c>
      <c r="I47" s="4" t="s">
        <v>19</v>
      </c>
      <c r="J47" s="4" t="s">
        <v>19</v>
      </c>
      <c r="K47" s="7">
        <v>0.62986111111111109</v>
      </c>
      <c r="L47" s="5">
        <v>0.6333333333333333</v>
      </c>
      <c r="M47" s="4" t="s">
        <v>28</v>
      </c>
      <c r="N47" s="5">
        <v>0.68055555555555547</v>
      </c>
      <c r="O47" s="4" t="s">
        <v>23</v>
      </c>
      <c r="P47" s="14" t="str">
        <f t="shared" si="34"/>
        <v>OK</v>
      </c>
      <c r="Q47" s="15">
        <f t="shared" si="35"/>
        <v>4.7222222222222165E-2</v>
      </c>
      <c r="R47" s="15">
        <f t="shared" si="36"/>
        <v>3.4722222222222099E-3</v>
      </c>
      <c r="S47" s="15">
        <f t="shared" si="37"/>
        <v>5.0694444444444375E-2</v>
      </c>
      <c r="T47" s="15">
        <f t="shared" si="39"/>
        <v>1.388888888888884E-2</v>
      </c>
      <c r="U47" s="4">
        <v>41.5</v>
      </c>
      <c r="V47" s="4">
        <f>INDEX('Počty dní'!A:E,MATCH(E47,'Počty dní'!C:C,0),4)</f>
        <v>195</v>
      </c>
      <c r="W47" s="70">
        <f t="shared" si="38"/>
        <v>8092.5</v>
      </c>
    </row>
    <row r="48" spans="1:23" x14ac:dyDescent="0.3">
      <c r="A48" s="69">
        <v>703</v>
      </c>
      <c r="B48" s="4">
        <v>7003</v>
      </c>
      <c r="C48" s="4" t="s">
        <v>7</v>
      </c>
      <c r="D48" s="4"/>
      <c r="E48" s="4" t="str">
        <f t="shared" si="32"/>
        <v>X</v>
      </c>
      <c r="F48" s="4" t="s">
        <v>26</v>
      </c>
      <c r="G48" s="102">
        <v>36</v>
      </c>
      <c r="H48" s="4" t="str">
        <f t="shared" si="33"/>
        <v>XXX250/36</v>
      </c>
      <c r="I48" s="4" t="s">
        <v>8</v>
      </c>
      <c r="J48" s="4" t="s">
        <v>19</v>
      </c>
      <c r="K48" s="7">
        <v>0.69444444444444453</v>
      </c>
      <c r="L48" s="5">
        <v>0.69791666666666663</v>
      </c>
      <c r="M48" s="4" t="s">
        <v>23</v>
      </c>
      <c r="N48" s="5">
        <v>0.74097222222222225</v>
      </c>
      <c r="O48" s="4" t="s">
        <v>28</v>
      </c>
      <c r="P48" s="14" t="str">
        <f t="shared" si="34"/>
        <v>OK</v>
      </c>
      <c r="Q48" s="15">
        <f t="shared" si="35"/>
        <v>4.3055555555555625E-2</v>
      </c>
      <c r="R48" s="15">
        <f t="shared" si="36"/>
        <v>3.4722222222220989E-3</v>
      </c>
      <c r="S48" s="15">
        <f t="shared" si="37"/>
        <v>4.6527777777777724E-2</v>
      </c>
      <c r="T48" s="15">
        <f t="shared" si="39"/>
        <v>1.3888888888889062E-2</v>
      </c>
      <c r="U48" s="4">
        <v>38.9</v>
      </c>
      <c r="V48" s="4">
        <f>INDEX('Počty dní'!A:E,MATCH(E48,'Počty dní'!C:C,0),4)</f>
        <v>195</v>
      </c>
      <c r="W48" s="70">
        <f t="shared" si="38"/>
        <v>7585.5</v>
      </c>
    </row>
    <row r="49" spans="1:23" ht="15" thickBot="1" x14ac:dyDescent="0.35">
      <c r="A49" s="69">
        <v>703</v>
      </c>
      <c r="B49" s="4">
        <v>7003</v>
      </c>
      <c r="C49" s="4" t="s">
        <v>7</v>
      </c>
      <c r="D49" s="4"/>
      <c r="E49" s="4" t="str">
        <f t="shared" si="32"/>
        <v>X</v>
      </c>
      <c r="F49" s="4" t="s">
        <v>26</v>
      </c>
      <c r="G49" s="102">
        <v>35</v>
      </c>
      <c r="H49" s="4" t="str">
        <f t="shared" si="33"/>
        <v>XXX250/35</v>
      </c>
      <c r="I49" s="4" t="s">
        <v>8</v>
      </c>
      <c r="J49" s="4" t="s">
        <v>19</v>
      </c>
      <c r="K49" s="7">
        <v>0.7583333333333333</v>
      </c>
      <c r="L49" s="5">
        <v>0.76041666666666663</v>
      </c>
      <c r="M49" s="4" t="s">
        <v>28</v>
      </c>
      <c r="N49" s="5">
        <v>0.80208333333333337</v>
      </c>
      <c r="O49" s="4" t="s">
        <v>23</v>
      </c>
      <c r="P49" s="14"/>
      <c r="Q49" s="15">
        <f t="shared" si="35"/>
        <v>4.1666666666666741E-2</v>
      </c>
      <c r="R49" s="15">
        <f t="shared" si="36"/>
        <v>2.0833333333333259E-3</v>
      </c>
      <c r="S49" s="15">
        <f t="shared" si="37"/>
        <v>4.3750000000000067E-2</v>
      </c>
      <c r="T49" s="15">
        <f t="shared" si="39"/>
        <v>1.7361111111111049E-2</v>
      </c>
      <c r="U49" s="4">
        <v>38.9</v>
      </c>
      <c r="V49" s="4">
        <f>INDEX('Počty dní'!A:E,MATCH(E49,'Počty dní'!C:C,0),4)</f>
        <v>195</v>
      </c>
      <c r="W49" s="70">
        <f t="shared" si="38"/>
        <v>7585.5</v>
      </c>
    </row>
    <row r="50" spans="1:23" ht="15" thickBot="1" x14ac:dyDescent="0.35">
      <c r="A50" s="48" t="str">
        <f ca="1">CONCATENATE(INDIRECT("R[-3]C[0]",FALSE),"celkem")</f>
        <v>703celkem</v>
      </c>
      <c r="B50" s="49"/>
      <c r="C50" s="49" t="str">
        <f ca="1">INDIRECT("R[-1]C[12]",FALSE)</f>
        <v>Pelhřimov,,aut.nádr.</v>
      </c>
      <c r="D50" s="50"/>
      <c r="E50" s="49"/>
      <c r="F50" s="50"/>
      <c r="G50" s="103"/>
      <c r="H50" s="51"/>
      <c r="I50" s="52"/>
      <c r="J50" s="53" t="str">
        <f ca="1">INDIRECT("R[-3]C[0]",FALSE)</f>
        <v>V</v>
      </c>
      <c r="K50" s="54"/>
      <c r="L50" s="55"/>
      <c r="M50" s="56"/>
      <c r="N50" s="55"/>
      <c r="O50" s="57"/>
      <c r="P50" s="49"/>
      <c r="Q50" s="58">
        <f>SUM(Q44:Q49)</f>
        <v>0.26180555555555568</v>
      </c>
      <c r="R50" s="58">
        <f t="shared" ref="R50:T50" si="40">SUM(R44:R49)</f>
        <v>1.6666666666666552E-2</v>
      </c>
      <c r="S50" s="58">
        <f t="shared" si="40"/>
        <v>0.27847222222222223</v>
      </c>
      <c r="T50" s="58">
        <f t="shared" si="40"/>
        <v>0.32638888888888895</v>
      </c>
      <c r="U50" s="59">
        <f>SUM(U44:U49)</f>
        <v>236</v>
      </c>
      <c r="V50" s="60"/>
      <c r="W50" s="61">
        <f>SUM(W44:W49)</f>
        <v>46020</v>
      </c>
    </row>
    <row r="51" spans="1:23" x14ac:dyDescent="0.3">
      <c r="L51" s="1"/>
      <c r="N51" s="1"/>
      <c r="Q51" s="1"/>
      <c r="R51" s="1"/>
      <c r="S51" s="1"/>
      <c r="T51" s="1"/>
    </row>
    <row r="52" spans="1:23" ht="15" thickBot="1" x14ac:dyDescent="0.35">
      <c r="L52" s="1"/>
      <c r="N52" s="1"/>
      <c r="Q52" s="1"/>
      <c r="R52" s="1"/>
      <c r="S52" s="1"/>
      <c r="T52" s="1"/>
    </row>
    <row r="53" spans="1:23" x14ac:dyDescent="0.3">
      <c r="A53" s="62">
        <v>704</v>
      </c>
      <c r="B53" s="63">
        <v>7004</v>
      </c>
      <c r="C53" s="63" t="s">
        <v>7</v>
      </c>
      <c r="D53" s="63"/>
      <c r="E53" s="63" t="str">
        <f t="shared" ref="E53:E56" si="41">CONCATENATE(C53,D53)</f>
        <v>X</v>
      </c>
      <c r="F53" s="63" t="s">
        <v>22</v>
      </c>
      <c r="G53" s="101">
        <v>2</v>
      </c>
      <c r="H53" s="63" t="str">
        <f t="shared" ref="H53:H63" si="42">CONCATENATE(F53,"/",G53)</f>
        <v>XXX259/2</v>
      </c>
      <c r="I53" s="63" t="s">
        <v>8</v>
      </c>
      <c r="J53" s="63" t="s">
        <v>19</v>
      </c>
      <c r="K53" s="64">
        <v>0.19305555555555554</v>
      </c>
      <c r="L53" s="65">
        <v>0.19375000000000001</v>
      </c>
      <c r="M53" s="63" t="s">
        <v>25</v>
      </c>
      <c r="N53" s="65">
        <v>0.21736111111111112</v>
      </c>
      <c r="O53" s="63" t="s">
        <v>1</v>
      </c>
      <c r="P53" s="66" t="str">
        <f t="shared" ref="P53:P57" si="43">IF(M54=O53,"OK","POZOR")</f>
        <v>OK</v>
      </c>
      <c r="Q53" s="67">
        <f t="shared" ref="Q53:Q63" si="44">IF(ISNUMBER(G53),N53-L53,IF(F53="přejezd",N53-L53,0))</f>
        <v>2.361111111111111E-2</v>
      </c>
      <c r="R53" s="67">
        <f t="shared" ref="R53:R63" si="45">IF(ISNUMBER(G53),L53-K53,0)</f>
        <v>6.9444444444446973E-4</v>
      </c>
      <c r="S53" s="67">
        <f t="shared" ref="S53:S63" si="46">Q53+R53</f>
        <v>2.430555555555558E-2</v>
      </c>
      <c r="T53" s="67"/>
      <c r="U53" s="63">
        <v>19.2</v>
      </c>
      <c r="V53" s="63">
        <f>INDEX('Počty dní'!A:E,MATCH(E53,'Počty dní'!C:C,0),4)</f>
        <v>195</v>
      </c>
      <c r="W53" s="68">
        <f t="shared" ref="W53:W56" si="47">V53*U53</f>
        <v>3744</v>
      </c>
    </row>
    <row r="54" spans="1:23" x14ac:dyDescent="0.3">
      <c r="A54" s="69">
        <v>704</v>
      </c>
      <c r="B54" s="4">
        <v>7004</v>
      </c>
      <c r="C54" s="4" t="s">
        <v>7</v>
      </c>
      <c r="D54" s="4">
        <v>20</v>
      </c>
      <c r="E54" s="4" t="str">
        <f t="shared" si="41"/>
        <v>X20</v>
      </c>
      <c r="F54" s="4" t="s">
        <v>11</v>
      </c>
      <c r="G54" s="102">
        <v>1</v>
      </c>
      <c r="H54" s="4" t="str">
        <f t="shared" si="42"/>
        <v>XXX254/1</v>
      </c>
      <c r="I54" s="4" t="s">
        <v>8</v>
      </c>
      <c r="J54" s="4" t="s">
        <v>19</v>
      </c>
      <c r="K54" s="7">
        <v>0.24236111111111111</v>
      </c>
      <c r="L54" s="5">
        <v>0.24305555555555555</v>
      </c>
      <c r="M54" s="4" t="s">
        <v>1</v>
      </c>
      <c r="N54" s="5">
        <v>0.25486111111111109</v>
      </c>
      <c r="O54" s="4" t="s">
        <v>13</v>
      </c>
      <c r="P54" s="14" t="str">
        <f t="shared" si="43"/>
        <v>OK</v>
      </c>
      <c r="Q54" s="15">
        <f t="shared" si="44"/>
        <v>1.1805555555555541E-2</v>
      </c>
      <c r="R54" s="15">
        <f t="shared" si="45"/>
        <v>6.9444444444444198E-4</v>
      </c>
      <c r="S54" s="15">
        <f t="shared" si="46"/>
        <v>1.2499999999999983E-2</v>
      </c>
      <c r="T54" s="15">
        <f t="shared" ref="T54:T63" si="48">K54-N53</f>
        <v>2.4999999999999994E-2</v>
      </c>
      <c r="U54" s="4">
        <v>10.4</v>
      </c>
      <c r="V54" s="4">
        <f>INDEX('Počty dní'!A:E,MATCH(E54,'Počty dní'!C:C,0),4)</f>
        <v>195</v>
      </c>
      <c r="W54" s="70">
        <f t="shared" si="47"/>
        <v>2028</v>
      </c>
    </row>
    <row r="55" spans="1:23" x14ac:dyDescent="0.3">
      <c r="A55" s="69">
        <v>704</v>
      </c>
      <c r="B55" s="4">
        <v>7004</v>
      </c>
      <c r="C55" s="4" t="s">
        <v>7</v>
      </c>
      <c r="D55" s="4">
        <v>20</v>
      </c>
      <c r="E55" s="4" t="str">
        <f t="shared" si="41"/>
        <v>X20</v>
      </c>
      <c r="F55" s="4" t="s">
        <v>11</v>
      </c>
      <c r="G55" s="102">
        <v>4</v>
      </c>
      <c r="H55" s="4" t="str">
        <f t="shared" si="42"/>
        <v>XXX254/4</v>
      </c>
      <c r="I55" s="4" t="s">
        <v>8</v>
      </c>
      <c r="J55" s="4" t="s">
        <v>19</v>
      </c>
      <c r="K55" s="7">
        <v>0.2590277777777778</v>
      </c>
      <c r="L55" s="5">
        <v>0.25972222222222224</v>
      </c>
      <c r="M55" s="4" t="s">
        <v>13</v>
      </c>
      <c r="N55" s="5">
        <v>0.27083333333333331</v>
      </c>
      <c r="O55" s="4" t="s">
        <v>1</v>
      </c>
      <c r="P55" s="14" t="str">
        <f t="shared" si="43"/>
        <v>OK</v>
      </c>
      <c r="Q55" s="15">
        <f t="shared" si="44"/>
        <v>1.1111111111111072E-2</v>
      </c>
      <c r="R55" s="15">
        <f t="shared" si="45"/>
        <v>6.9444444444444198E-4</v>
      </c>
      <c r="S55" s="15">
        <f t="shared" si="46"/>
        <v>1.1805555555555514E-2</v>
      </c>
      <c r="T55" s="15">
        <f t="shared" si="48"/>
        <v>4.1666666666667074E-3</v>
      </c>
      <c r="U55" s="4">
        <v>10.4</v>
      </c>
      <c r="V55" s="4">
        <f>INDEX('Počty dní'!A:E,MATCH(E55,'Počty dní'!C:C,0),4)</f>
        <v>195</v>
      </c>
      <c r="W55" s="70">
        <f t="shared" si="47"/>
        <v>2028</v>
      </c>
    </row>
    <row r="56" spans="1:23" x14ac:dyDescent="0.3">
      <c r="A56" s="69">
        <v>704</v>
      </c>
      <c r="B56" s="4">
        <v>7004</v>
      </c>
      <c r="C56" s="4" t="s">
        <v>7</v>
      </c>
      <c r="D56" s="4"/>
      <c r="E56" s="4" t="str">
        <f t="shared" si="41"/>
        <v>X</v>
      </c>
      <c r="F56" s="4" t="s">
        <v>20</v>
      </c>
      <c r="G56" s="102">
        <v>5</v>
      </c>
      <c r="H56" s="4" t="str">
        <f t="shared" si="42"/>
        <v>XXX260/5</v>
      </c>
      <c r="I56" s="4" t="s">
        <v>19</v>
      </c>
      <c r="J56" s="4" t="s">
        <v>19</v>
      </c>
      <c r="K56" s="7">
        <v>0.27083333333333331</v>
      </c>
      <c r="L56" s="5">
        <v>0.27499999999999997</v>
      </c>
      <c r="M56" s="4" t="s">
        <v>1</v>
      </c>
      <c r="N56" s="5">
        <v>0.30555555555555552</v>
      </c>
      <c r="O56" s="4" t="s">
        <v>18</v>
      </c>
      <c r="P56" s="14" t="str">
        <f t="shared" si="43"/>
        <v>OK</v>
      </c>
      <c r="Q56" s="15">
        <f t="shared" si="44"/>
        <v>3.0555555555555558E-2</v>
      </c>
      <c r="R56" s="15">
        <f t="shared" si="45"/>
        <v>4.1666666666666519E-3</v>
      </c>
      <c r="S56" s="15">
        <f t="shared" si="46"/>
        <v>3.472222222222221E-2</v>
      </c>
      <c r="T56" s="15">
        <f t="shared" si="48"/>
        <v>0</v>
      </c>
      <c r="U56" s="4">
        <v>27.4</v>
      </c>
      <c r="V56" s="4">
        <f>INDEX('Počty dní'!A:E,MATCH(E56,'Počty dní'!C:C,0),4)</f>
        <v>195</v>
      </c>
      <c r="W56" s="70">
        <f t="shared" si="47"/>
        <v>5343</v>
      </c>
    </row>
    <row r="57" spans="1:23" x14ac:dyDescent="0.3">
      <c r="A57" s="69">
        <v>704</v>
      </c>
      <c r="B57" s="4">
        <v>7004</v>
      </c>
      <c r="C57" s="4" t="s">
        <v>7</v>
      </c>
      <c r="D57" s="4"/>
      <c r="E57" s="4" t="str">
        <f>CONCATENATE(C57,D57)</f>
        <v>X</v>
      </c>
      <c r="F57" s="4" t="s">
        <v>20</v>
      </c>
      <c r="G57" s="102">
        <v>14</v>
      </c>
      <c r="H57" s="4" t="str">
        <f t="shared" si="42"/>
        <v>XXX260/14</v>
      </c>
      <c r="I57" s="4" t="s">
        <v>19</v>
      </c>
      <c r="J57" s="4" t="s">
        <v>19</v>
      </c>
      <c r="K57" s="7">
        <v>0.52430555555555558</v>
      </c>
      <c r="L57" s="5">
        <v>0.52777777777777779</v>
      </c>
      <c r="M57" s="4" t="s">
        <v>18</v>
      </c>
      <c r="N57" s="5">
        <v>0.55694444444444446</v>
      </c>
      <c r="O57" s="4" t="s">
        <v>1</v>
      </c>
      <c r="P57" s="14" t="str">
        <f t="shared" si="43"/>
        <v>OK</v>
      </c>
      <c r="Q57" s="15">
        <f t="shared" si="44"/>
        <v>2.9166666666666674E-2</v>
      </c>
      <c r="R57" s="15">
        <f t="shared" si="45"/>
        <v>3.4722222222222099E-3</v>
      </c>
      <c r="S57" s="15">
        <f t="shared" si="46"/>
        <v>3.2638888888888884E-2</v>
      </c>
      <c r="T57" s="15">
        <f t="shared" si="48"/>
        <v>0.21875000000000006</v>
      </c>
      <c r="U57" s="4">
        <v>27.4</v>
      </c>
      <c r="V57" s="4">
        <f>INDEX('Počty dní'!A:E,MATCH(E57,'Počty dní'!C:C,0),4)</f>
        <v>195</v>
      </c>
      <c r="W57" s="70">
        <f t="shared" ref="W57:W63" si="49">V57*U57</f>
        <v>5343</v>
      </c>
    </row>
    <row r="58" spans="1:23" x14ac:dyDescent="0.3">
      <c r="A58" s="69">
        <v>704</v>
      </c>
      <c r="B58" s="4">
        <v>7004</v>
      </c>
      <c r="C58" s="4" t="s">
        <v>7</v>
      </c>
      <c r="D58" s="4"/>
      <c r="E58" s="4" t="str">
        <f>CONCATENATE(C58,D58)</f>
        <v>X</v>
      </c>
      <c r="F58" s="4" t="s">
        <v>22</v>
      </c>
      <c r="G58" s="102">
        <v>9</v>
      </c>
      <c r="H58" s="4" t="str">
        <f t="shared" si="42"/>
        <v>XXX259/9</v>
      </c>
      <c r="I58" s="4" t="s">
        <v>8</v>
      </c>
      <c r="J58" s="4" t="s">
        <v>19</v>
      </c>
      <c r="K58" s="7">
        <v>0.56805555555555554</v>
      </c>
      <c r="L58" s="5">
        <v>0.57152777777777775</v>
      </c>
      <c r="M58" s="4" t="s">
        <v>1</v>
      </c>
      <c r="N58" s="5">
        <v>0.61041666666666672</v>
      </c>
      <c r="O58" s="4" t="s">
        <v>23</v>
      </c>
      <c r="P58" s="14" t="str">
        <f t="shared" ref="P58:P62" si="50">IF(M59=O58,"OK","POZOR")</f>
        <v>OK</v>
      </c>
      <c r="Q58" s="15">
        <f t="shared" ref="Q58:Q62" si="51">IF(ISNUMBER(G58),N58-L58,IF(F58="přejezd",N58-L58,0))</f>
        <v>3.8888888888888973E-2</v>
      </c>
      <c r="R58" s="15">
        <f t="shared" ref="R58:R62" si="52">IF(ISNUMBER(G58),L58-K58,0)</f>
        <v>3.4722222222222099E-3</v>
      </c>
      <c r="S58" s="15">
        <f t="shared" ref="S58:S62" si="53">Q58+R58</f>
        <v>4.2361111111111183E-2</v>
      </c>
      <c r="T58" s="15">
        <f t="shared" ref="T58:T62" si="54">K58-N57</f>
        <v>1.1111111111111072E-2</v>
      </c>
      <c r="U58" s="4">
        <v>31.4</v>
      </c>
      <c r="V58" s="4">
        <f>INDEX('Počty dní'!A:E,MATCH(E58,'Počty dní'!C:C,0),4)</f>
        <v>195</v>
      </c>
      <c r="W58" s="70">
        <f t="shared" si="49"/>
        <v>6123</v>
      </c>
    </row>
    <row r="59" spans="1:23" x14ac:dyDescent="0.3">
      <c r="A59" s="69">
        <v>704</v>
      </c>
      <c r="B59" s="4">
        <v>7004</v>
      </c>
      <c r="C59" s="4" t="s">
        <v>7</v>
      </c>
      <c r="D59" s="4"/>
      <c r="E59" s="4" t="str">
        <f>CONCATENATE(C59,D59)</f>
        <v>X</v>
      </c>
      <c r="F59" s="4" t="s">
        <v>26</v>
      </c>
      <c r="G59" s="102">
        <v>32</v>
      </c>
      <c r="H59" s="4" t="str">
        <f t="shared" si="42"/>
        <v>XXX250/32</v>
      </c>
      <c r="I59" s="4" t="s">
        <v>8</v>
      </c>
      <c r="J59" s="4" t="s">
        <v>19</v>
      </c>
      <c r="K59" s="7">
        <v>0.62847222222222221</v>
      </c>
      <c r="L59" s="5">
        <v>0.63194444444444442</v>
      </c>
      <c r="M59" s="4" t="s">
        <v>23</v>
      </c>
      <c r="N59" s="5">
        <v>0.65902777777777777</v>
      </c>
      <c r="O59" s="4" t="s">
        <v>27</v>
      </c>
      <c r="P59" s="14" t="str">
        <f t="shared" si="50"/>
        <v>OK</v>
      </c>
      <c r="Q59" s="15">
        <f t="shared" si="51"/>
        <v>2.7083333333333348E-2</v>
      </c>
      <c r="R59" s="15">
        <f t="shared" si="52"/>
        <v>3.4722222222222099E-3</v>
      </c>
      <c r="S59" s="15">
        <f t="shared" si="53"/>
        <v>3.0555555555555558E-2</v>
      </c>
      <c r="T59" s="15">
        <f t="shared" si="54"/>
        <v>1.8055555555555491E-2</v>
      </c>
      <c r="U59" s="4">
        <v>23.1</v>
      </c>
      <c r="V59" s="4">
        <f>INDEX('Počty dní'!A:E,MATCH(E59,'Počty dní'!C:C,0),4)</f>
        <v>195</v>
      </c>
      <c r="W59" s="70">
        <f t="shared" si="49"/>
        <v>4504.5</v>
      </c>
    </row>
    <row r="60" spans="1:23" x14ac:dyDescent="0.3">
      <c r="A60" s="69">
        <f>A59</f>
        <v>704</v>
      </c>
      <c r="B60" s="4">
        <v>7004</v>
      </c>
      <c r="C60" s="4" t="str">
        <f>C59</f>
        <v>X</v>
      </c>
      <c r="D60" s="4"/>
      <c r="E60" s="4" t="str">
        <f t="shared" ref="E60" si="55">CONCATENATE(C60,D60)</f>
        <v>X</v>
      </c>
      <c r="F60" s="4" t="s">
        <v>92</v>
      </c>
      <c r="G60" s="102"/>
      <c r="H60" s="4" t="str">
        <f t="shared" si="42"/>
        <v>přejezd/</v>
      </c>
      <c r="I60" s="4"/>
      <c r="J60" s="4" t="str">
        <f>J59</f>
        <v>V</v>
      </c>
      <c r="K60" s="7">
        <v>0.65902777777777777</v>
      </c>
      <c r="L60" s="5">
        <v>0.65902777777777777</v>
      </c>
      <c r="M60" s="4" t="str">
        <f>O59</f>
        <v>Humpolec,,poliklinika</v>
      </c>
      <c r="N60" s="5">
        <v>0.66111111111111109</v>
      </c>
      <c r="O60" s="4" t="str">
        <f>M61</f>
        <v>Humpolec,,aut.nádr.</v>
      </c>
      <c r="P60" s="14" t="str">
        <f t="shared" si="50"/>
        <v>OK</v>
      </c>
      <c r="Q60" s="15">
        <f t="shared" si="51"/>
        <v>2.0833333333333259E-3</v>
      </c>
      <c r="R60" s="15">
        <f t="shared" si="52"/>
        <v>0</v>
      </c>
      <c r="S60" s="15">
        <f t="shared" si="53"/>
        <v>2.0833333333333259E-3</v>
      </c>
      <c r="T60" s="15">
        <f t="shared" si="54"/>
        <v>0</v>
      </c>
      <c r="U60" s="4">
        <v>0</v>
      </c>
      <c r="V60" s="4">
        <f>INDEX('Počty dní'!A:E,MATCH(E60,'Počty dní'!C:C,0),4)</f>
        <v>195</v>
      </c>
      <c r="W60" s="70">
        <f t="shared" si="49"/>
        <v>0</v>
      </c>
    </row>
    <row r="61" spans="1:23" x14ac:dyDescent="0.3">
      <c r="A61" s="69">
        <v>704</v>
      </c>
      <c r="B61" s="4">
        <v>7004</v>
      </c>
      <c r="C61" s="4" t="s">
        <v>7</v>
      </c>
      <c r="D61" s="4"/>
      <c r="E61" s="4" t="str">
        <f>CONCATENATE(C61,D61)</f>
        <v>X</v>
      </c>
      <c r="F61" s="4" t="s">
        <v>9</v>
      </c>
      <c r="G61" s="102">
        <v>11</v>
      </c>
      <c r="H61" s="4" t="str">
        <f t="shared" si="42"/>
        <v>XXX257/11</v>
      </c>
      <c r="I61" s="4" t="s">
        <v>8</v>
      </c>
      <c r="J61" s="4" t="s">
        <v>19</v>
      </c>
      <c r="K61" s="7">
        <v>0.68055555555555547</v>
      </c>
      <c r="L61" s="5">
        <v>0.68263888888888891</v>
      </c>
      <c r="M61" s="4" t="s">
        <v>1</v>
      </c>
      <c r="N61" s="5">
        <v>0.70347222222222217</v>
      </c>
      <c r="O61" s="4" t="s">
        <v>10</v>
      </c>
      <c r="P61" s="14" t="str">
        <f t="shared" si="50"/>
        <v>OK</v>
      </c>
      <c r="Q61" s="15">
        <f t="shared" si="51"/>
        <v>2.0833333333333259E-2</v>
      </c>
      <c r="R61" s="15">
        <f t="shared" si="52"/>
        <v>2.083333333333437E-3</v>
      </c>
      <c r="S61" s="15">
        <f t="shared" si="53"/>
        <v>2.2916666666666696E-2</v>
      </c>
      <c r="T61" s="15">
        <f t="shared" si="54"/>
        <v>1.9444444444444375E-2</v>
      </c>
      <c r="U61" s="4">
        <v>16</v>
      </c>
      <c r="V61" s="4">
        <f>INDEX('Počty dní'!A:E,MATCH(E61,'Počty dní'!C:C,0),4)</f>
        <v>195</v>
      </c>
      <c r="W61" s="70">
        <f t="shared" si="49"/>
        <v>3120</v>
      </c>
    </row>
    <row r="62" spans="1:23" x14ac:dyDescent="0.3">
      <c r="A62" s="69">
        <v>704</v>
      </c>
      <c r="B62" s="4">
        <v>7004</v>
      </c>
      <c r="C62" s="4" t="s">
        <v>7</v>
      </c>
      <c r="D62" s="4"/>
      <c r="E62" s="4" t="str">
        <f>CONCATENATE(C62,D62)</f>
        <v>X</v>
      </c>
      <c r="F62" s="4" t="s">
        <v>9</v>
      </c>
      <c r="G62" s="102">
        <v>12</v>
      </c>
      <c r="H62" s="4" t="str">
        <f t="shared" si="42"/>
        <v>XXX257/12</v>
      </c>
      <c r="I62" s="4" t="s">
        <v>8</v>
      </c>
      <c r="J62" s="4" t="s">
        <v>19</v>
      </c>
      <c r="K62" s="7">
        <v>0.70833333333333337</v>
      </c>
      <c r="L62" s="5">
        <v>0.70972222222222225</v>
      </c>
      <c r="M62" s="4" t="s">
        <v>10</v>
      </c>
      <c r="N62" s="5">
        <v>0.72986111111111107</v>
      </c>
      <c r="O62" s="4" t="s">
        <v>1</v>
      </c>
      <c r="P62" s="14" t="str">
        <f t="shared" si="50"/>
        <v>OK</v>
      </c>
      <c r="Q62" s="15">
        <f t="shared" si="51"/>
        <v>2.0138888888888817E-2</v>
      </c>
      <c r="R62" s="15">
        <f t="shared" si="52"/>
        <v>1.388888888888884E-3</v>
      </c>
      <c r="S62" s="15">
        <f t="shared" si="53"/>
        <v>2.1527777777777701E-2</v>
      </c>
      <c r="T62" s="15">
        <f t="shared" si="54"/>
        <v>4.8611111111112049E-3</v>
      </c>
      <c r="U62" s="4">
        <v>16</v>
      </c>
      <c r="V62" s="4">
        <f>INDEX('Počty dní'!A:E,MATCH(E62,'Počty dní'!C:C,0),4)</f>
        <v>195</v>
      </c>
      <c r="W62" s="70">
        <f t="shared" si="49"/>
        <v>3120</v>
      </c>
    </row>
    <row r="63" spans="1:23" ht="15" thickBot="1" x14ac:dyDescent="0.35">
      <c r="A63" s="69">
        <v>704</v>
      </c>
      <c r="B63" s="4">
        <v>7004</v>
      </c>
      <c r="C63" s="4" t="s">
        <v>7</v>
      </c>
      <c r="D63" s="4"/>
      <c r="E63" s="4" t="str">
        <f>CONCATENATE(C63,D63)</f>
        <v>X</v>
      </c>
      <c r="F63" s="4" t="s">
        <v>22</v>
      </c>
      <c r="G63" s="102">
        <v>17</v>
      </c>
      <c r="H63" s="4" t="str">
        <f t="shared" si="42"/>
        <v>XXX259/17</v>
      </c>
      <c r="I63" s="4" t="s">
        <v>8</v>
      </c>
      <c r="J63" s="4" t="s">
        <v>19</v>
      </c>
      <c r="K63" s="7">
        <v>0.74791666666666667</v>
      </c>
      <c r="L63" s="5">
        <v>0.75</v>
      </c>
      <c r="M63" s="4" t="s">
        <v>1</v>
      </c>
      <c r="N63" s="5">
        <v>0.77500000000000002</v>
      </c>
      <c r="O63" s="4" t="s">
        <v>25</v>
      </c>
      <c r="P63" s="14"/>
      <c r="Q63" s="15">
        <f t="shared" si="44"/>
        <v>2.5000000000000022E-2</v>
      </c>
      <c r="R63" s="15">
        <f t="shared" si="45"/>
        <v>2.0833333333333259E-3</v>
      </c>
      <c r="S63" s="15">
        <f t="shared" si="46"/>
        <v>2.7083333333333348E-2</v>
      </c>
      <c r="T63" s="15">
        <f t="shared" si="48"/>
        <v>1.8055555555555602E-2</v>
      </c>
      <c r="U63" s="4">
        <v>19.2</v>
      </c>
      <c r="V63" s="4">
        <f>INDEX('Počty dní'!A:E,MATCH(E63,'Počty dní'!C:C,0),4)</f>
        <v>195</v>
      </c>
      <c r="W63" s="70">
        <f t="shared" si="49"/>
        <v>3744</v>
      </c>
    </row>
    <row r="64" spans="1:23" ht="15" thickBot="1" x14ac:dyDescent="0.35">
      <c r="A64" s="48" t="str">
        <f ca="1">CONCATENATE(INDIRECT("R[-3]C[0]",FALSE),"celkem")</f>
        <v>704celkem</v>
      </c>
      <c r="B64" s="49"/>
      <c r="C64" s="49" t="str">
        <f ca="1">INDIRECT("R[-1]C[12]",FALSE)</f>
        <v>Zachotín</v>
      </c>
      <c r="D64" s="50"/>
      <c r="E64" s="49"/>
      <c r="F64" s="50"/>
      <c r="G64" s="103"/>
      <c r="H64" s="51"/>
      <c r="I64" s="52"/>
      <c r="J64" s="53" t="str">
        <f ca="1">INDIRECT("R[-3]C[0]",FALSE)</f>
        <v>V</v>
      </c>
      <c r="K64" s="54"/>
      <c r="L64" s="55"/>
      <c r="M64" s="56"/>
      <c r="N64" s="55"/>
      <c r="O64" s="57"/>
      <c r="P64" s="49"/>
      <c r="Q64" s="58">
        <f>SUM(Q53:Q63)</f>
        <v>0.2402777777777777</v>
      </c>
      <c r="R64" s="58">
        <f t="shared" ref="R64:T64" si="56">SUM(R53:R63)</f>
        <v>2.2222222222222282E-2</v>
      </c>
      <c r="S64" s="58">
        <f t="shared" si="56"/>
        <v>0.26249999999999996</v>
      </c>
      <c r="T64" s="58">
        <f t="shared" si="56"/>
        <v>0.31944444444444453</v>
      </c>
      <c r="U64" s="59">
        <f>SUM(U53:U63)</f>
        <v>200.5</v>
      </c>
      <c r="V64" s="60"/>
      <c r="W64" s="61">
        <f>SUM(W53:W63)</f>
        <v>39097.5</v>
      </c>
    </row>
    <row r="66" spans="1:23" ht="15" thickBot="1" x14ac:dyDescent="0.35"/>
    <row r="67" spans="1:23" x14ac:dyDescent="0.3">
      <c r="A67" s="62">
        <v>705</v>
      </c>
      <c r="B67" s="63">
        <v>7005</v>
      </c>
      <c r="C67" s="63" t="s">
        <v>7</v>
      </c>
      <c r="D67" s="63"/>
      <c r="E67" s="63" t="str">
        <f t="shared" ref="E67:E75" si="57">CONCATENATE(C67,D67)</f>
        <v>X</v>
      </c>
      <c r="F67" s="63" t="s">
        <v>22</v>
      </c>
      <c r="G67" s="101">
        <v>1</v>
      </c>
      <c r="H67" s="63" t="str">
        <f t="shared" ref="H67:H75" si="58">CONCATENATE(F67,"/",G67)</f>
        <v>XXX259/1</v>
      </c>
      <c r="I67" s="63" t="s">
        <v>8</v>
      </c>
      <c r="J67" s="63" t="s">
        <v>19</v>
      </c>
      <c r="K67" s="64">
        <v>0.20277777777777778</v>
      </c>
      <c r="L67" s="65">
        <v>0.20347222222222222</v>
      </c>
      <c r="M67" s="63" t="s">
        <v>24</v>
      </c>
      <c r="N67" s="65">
        <v>0.22361111111111109</v>
      </c>
      <c r="O67" s="63" t="s">
        <v>23</v>
      </c>
      <c r="P67" s="66" t="str">
        <f t="shared" ref="P67:P71" si="59">IF(M68=O67,"OK","POZOR")</f>
        <v>OK</v>
      </c>
      <c r="Q67" s="67">
        <f t="shared" ref="Q67:Q71" si="60">IF(ISNUMBER(G67),N67-L67,IF(F67="přejezd",N67-L67,0))</f>
        <v>2.0138888888888873E-2</v>
      </c>
      <c r="R67" s="67">
        <f t="shared" ref="R67:R71" si="61">IF(ISNUMBER(G67),L67-K67,0)</f>
        <v>6.9444444444444198E-4</v>
      </c>
      <c r="S67" s="67">
        <f t="shared" ref="S67:S71" si="62">Q67+R67</f>
        <v>2.0833333333333315E-2</v>
      </c>
      <c r="T67" s="67"/>
      <c r="U67" s="63">
        <v>18</v>
      </c>
      <c r="V67" s="63">
        <f>INDEX('Počty dní'!A:E,MATCH(E67,'Počty dní'!C:C,0),4)</f>
        <v>195</v>
      </c>
      <c r="W67" s="68">
        <f t="shared" ref="W67:W75" si="63">V67*U67</f>
        <v>3510</v>
      </c>
    </row>
    <row r="68" spans="1:23" x14ac:dyDescent="0.3">
      <c r="A68" s="69">
        <v>705</v>
      </c>
      <c r="B68" s="4">
        <v>7005</v>
      </c>
      <c r="C68" s="4" t="s">
        <v>7</v>
      </c>
      <c r="D68" s="4"/>
      <c r="E68" s="4" t="str">
        <f t="shared" si="57"/>
        <v>X</v>
      </c>
      <c r="F68" s="4" t="s">
        <v>22</v>
      </c>
      <c r="G68" s="102">
        <v>4</v>
      </c>
      <c r="H68" s="4" t="str">
        <f t="shared" si="58"/>
        <v>XXX259/4</v>
      </c>
      <c r="I68" s="4" t="s">
        <v>8</v>
      </c>
      <c r="J68" s="4" t="s">
        <v>19</v>
      </c>
      <c r="K68" s="7">
        <v>0.23750000000000002</v>
      </c>
      <c r="L68" s="5">
        <v>0.2388888888888889</v>
      </c>
      <c r="M68" s="4" t="s">
        <v>23</v>
      </c>
      <c r="N68" s="5">
        <v>0.27638888888888885</v>
      </c>
      <c r="O68" s="4" t="s">
        <v>1</v>
      </c>
      <c r="P68" s="14" t="str">
        <f t="shared" si="59"/>
        <v>OK</v>
      </c>
      <c r="Q68" s="15">
        <f t="shared" si="60"/>
        <v>3.749999999999995E-2</v>
      </c>
      <c r="R68" s="15">
        <f t="shared" si="61"/>
        <v>1.388888888888884E-3</v>
      </c>
      <c r="S68" s="15">
        <f t="shared" si="62"/>
        <v>3.8888888888888834E-2</v>
      </c>
      <c r="T68" s="15">
        <f t="shared" ref="T68:T71" si="64">K68-N67</f>
        <v>1.3888888888888923E-2</v>
      </c>
      <c r="U68" s="4">
        <v>31.4</v>
      </c>
      <c r="V68" s="4">
        <f>INDEX('Počty dní'!A:E,MATCH(E68,'Počty dní'!C:C,0),4)</f>
        <v>195</v>
      </c>
      <c r="W68" s="70">
        <f t="shared" si="63"/>
        <v>6123</v>
      </c>
    </row>
    <row r="69" spans="1:23" x14ac:dyDescent="0.3">
      <c r="A69" s="69">
        <v>705</v>
      </c>
      <c r="B69" s="4">
        <v>7005</v>
      </c>
      <c r="C69" s="4" t="s">
        <v>7</v>
      </c>
      <c r="D69" s="4"/>
      <c r="E69" s="4" t="str">
        <f t="shared" si="57"/>
        <v>X</v>
      </c>
      <c r="F69" s="4" t="s">
        <v>14</v>
      </c>
      <c r="G69" s="102">
        <v>4</v>
      </c>
      <c r="H69" s="4" t="str">
        <f t="shared" si="58"/>
        <v>XXX255/4</v>
      </c>
      <c r="I69" s="4" t="s">
        <v>19</v>
      </c>
      <c r="J69" s="4" t="s">
        <v>19</v>
      </c>
      <c r="K69" s="7">
        <v>0.27777777777777779</v>
      </c>
      <c r="L69" s="5">
        <v>0.27916666666666667</v>
      </c>
      <c r="M69" s="4" t="s">
        <v>1</v>
      </c>
      <c r="N69" s="5">
        <v>0.31111111111111112</v>
      </c>
      <c r="O69" s="4" t="s">
        <v>15</v>
      </c>
      <c r="P69" s="14" t="str">
        <f t="shared" si="59"/>
        <v>OK</v>
      </c>
      <c r="Q69" s="15">
        <f t="shared" si="60"/>
        <v>3.1944444444444442E-2</v>
      </c>
      <c r="R69" s="15">
        <f t="shared" si="61"/>
        <v>1.388888888888884E-3</v>
      </c>
      <c r="S69" s="15">
        <f t="shared" si="62"/>
        <v>3.3333333333333326E-2</v>
      </c>
      <c r="T69" s="15">
        <f t="shared" si="64"/>
        <v>1.3888888888889395E-3</v>
      </c>
      <c r="U69" s="4">
        <v>25.3</v>
      </c>
      <c r="V69" s="4">
        <f>INDEX('Počty dní'!A:E,MATCH(E69,'Počty dní'!C:C,0),4)</f>
        <v>195</v>
      </c>
      <c r="W69" s="70">
        <f t="shared" si="63"/>
        <v>4933.5</v>
      </c>
    </row>
    <row r="70" spans="1:23" x14ac:dyDescent="0.3">
      <c r="A70" s="69">
        <v>705</v>
      </c>
      <c r="B70" s="4">
        <v>7005</v>
      </c>
      <c r="C70" s="4" t="s">
        <v>7</v>
      </c>
      <c r="D70" s="4"/>
      <c r="E70" s="4" t="str">
        <f t="shared" si="57"/>
        <v>X</v>
      </c>
      <c r="F70" s="4" t="s">
        <v>14</v>
      </c>
      <c r="G70" s="102">
        <v>7</v>
      </c>
      <c r="H70" s="4" t="str">
        <f t="shared" si="58"/>
        <v>XXX255/7</v>
      </c>
      <c r="I70" s="4" t="s">
        <v>8</v>
      </c>
      <c r="J70" s="4" t="s">
        <v>19</v>
      </c>
      <c r="K70" s="7">
        <v>0.39930555555555558</v>
      </c>
      <c r="L70" s="5">
        <v>0.40138888888888885</v>
      </c>
      <c r="M70" s="4" t="s">
        <v>15</v>
      </c>
      <c r="N70" s="5">
        <v>0.4368055555555555</v>
      </c>
      <c r="O70" s="4" t="s">
        <v>1</v>
      </c>
      <c r="P70" s="14" t="str">
        <f t="shared" si="59"/>
        <v>OK</v>
      </c>
      <c r="Q70" s="15">
        <f t="shared" si="60"/>
        <v>3.5416666666666652E-2</v>
      </c>
      <c r="R70" s="15">
        <f t="shared" si="61"/>
        <v>2.0833333333332704E-3</v>
      </c>
      <c r="S70" s="15">
        <f t="shared" si="62"/>
        <v>3.7499999999999922E-2</v>
      </c>
      <c r="T70" s="15">
        <f t="shared" si="64"/>
        <v>8.8194444444444464E-2</v>
      </c>
      <c r="U70" s="4">
        <v>30.1</v>
      </c>
      <c r="V70" s="4">
        <f>INDEX('Počty dní'!A:E,MATCH(E70,'Počty dní'!C:C,0),4)</f>
        <v>195</v>
      </c>
      <c r="W70" s="70">
        <f t="shared" si="63"/>
        <v>5869.5</v>
      </c>
    </row>
    <row r="71" spans="1:23" x14ac:dyDescent="0.3">
      <c r="A71" s="69">
        <v>705</v>
      </c>
      <c r="B71" s="4">
        <v>7005</v>
      </c>
      <c r="C71" s="4" t="s">
        <v>7</v>
      </c>
      <c r="D71" s="4"/>
      <c r="E71" s="4" t="str">
        <f>CONCATENATE(C71,D71)</f>
        <v>X</v>
      </c>
      <c r="F71" s="4" t="s">
        <v>20</v>
      </c>
      <c r="G71" s="102">
        <v>11</v>
      </c>
      <c r="H71" s="4" t="str">
        <f>CONCATENATE(F71,"/",G71)</f>
        <v>XXX260/11</v>
      </c>
      <c r="I71" s="4" t="s">
        <v>19</v>
      </c>
      <c r="J71" s="4" t="s">
        <v>19</v>
      </c>
      <c r="K71" s="7">
        <v>0.43958333333333338</v>
      </c>
      <c r="L71" s="5">
        <v>0.44166666666666665</v>
      </c>
      <c r="M71" s="4" t="s">
        <v>1</v>
      </c>
      <c r="N71" s="5">
        <v>0.47222222222222227</v>
      </c>
      <c r="O71" s="4" t="s">
        <v>18</v>
      </c>
      <c r="P71" s="14" t="str">
        <f t="shared" si="59"/>
        <v>OK</v>
      </c>
      <c r="Q71" s="15">
        <f t="shared" si="60"/>
        <v>3.0555555555555614E-2</v>
      </c>
      <c r="R71" s="15">
        <f t="shared" si="61"/>
        <v>2.0833333333332704E-3</v>
      </c>
      <c r="S71" s="15">
        <f t="shared" si="62"/>
        <v>3.2638888888888884E-2</v>
      </c>
      <c r="T71" s="15">
        <f t="shared" si="64"/>
        <v>2.7777777777778789E-3</v>
      </c>
      <c r="U71" s="4">
        <v>27.4</v>
      </c>
      <c r="V71" s="4">
        <f>INDEX('Počty dní'!A:E,MATCH(E71,'Počty dní'!C:C,0),4)</f>
        <v>195</v>
      </c>
      <c r="W71" s="70">
        <f>V71*U71</f>
        <v>5343</v>
      </c>
    </row>
    <row r="72" spans="1:23" x14ac:dyDescent="0.3">
      <c r="A72" s="69">
        <v>705</v>
      </c>
      <c r="B72" s="4">
        <v>7005</v>
      </c>
      <c r="C72" s="4" t="s">
        <v>7</v>
      </c>
      <c r="D72" s="4"/>
      <c r="E72" s="4" t="str">
        <f>CONCATENATE(C72,D72)</f>
        <v>X</v>
      </c>
      <c r="F72" s="4" t="s">
        <v>20</v>
      </c>
      <c r="G72" s="102">
        <v>16</v>
      </c>
      <c r="H72" s="4" t="str">
        <f>CONCATENATE(F72,"/",G72)</f>
        <v>XXX260/16</v>
      </c>
      <c r="I72" s="4" t="s">
        <v>19</v>
      </c>
      <c r="J72" s="4" t="s">
        <v>19</v>
      </c>
      <c r="K72" s="7">
        <v>0.56597222222222221</v>
      </c>
      <c r="L72" s="5">
        <v>0.56944444444444442</v>
      </c>
      <c r="M72" s="4" t="s">
        <v>18</v>
      </c>
      <c r="N72" s="5">
        <v>0.59861111111111109</v>
      </c>
      <c r="O72" s="4" t="s">
        <v>1</v>
      </c>
      <c r="P72" s="14" t="str">
        <f>IF(M73=O72,"OK","POZOR")</f>
        <v>OK</v>
      </c>
      <c r="Q72" s="15">
        <f>IF(ISNUMBER(G72),N72-L72,IF(F72="přejezd",N72-L72,0))</f>
        <v>2.9166666666666674E-2</v>
      </c>
      <c r="R72" s="15">
        <f>IF(ISNUMBER(G72),L72-K72,0)</f>
        <v>3.4722222222222099E-3</v>
      </c>
      <c r="S72" s="15">
        <f>Q72+R72</f>
        <v>3.2638888888888884E-2</v>
      </c>
      <c r="T72" s="15">
        <f>K72-N71</f>
        <v>9.3749999999999944E-2</v>
      </c>
      <c r="U72" s="4">
        <v>27.4</v>
      </c>
      <c r="V72" s="4">
        <f>INDEX('Počty dní'!A:E,MATCH(E72,'Počty dní'!C:C,0),4)</f>
        <v>195</v>
      </c>
      <c r="W72" s="70">
        <f>V72*U72</f>
        <v>5343</v>
      </c>
    </row>
    <row r="73" spans="1:23" x14ac:dyDescent="0.3">
      <c r="A73" s="69">
        <v>705</v>
      </c>
      <c r="B73" s="4">
        <v>7005</v>
      </c>
      <c r="C73" s="4" t="s">
        <v>7</v>
      </c>
      <c r="D73" s="4"/>
      <c r="E73" s="4" t="str">
        <f>CONCATENATE(C73,D73)</f>
        <v>X</v>
      </c>
      <c r="F73" s="4" t="s">
        <v>20</v>
      </c>
      <c r="G73" s="102">
        <v>17</v>
      </c>
      <c r="H73" s="4" t="str">
        <f>CONCATENATE(F73,"/",G73)</f>
        <v>XXX260/17</v>
      </c>
      <c r="I73" s="4" t="s">
        <v>19</v>
      </c>
      <c r="J73" s="4" t="s">
        <v>19</v>
      </c>
      <c r="K73" s="7">
        <v>0.60625000000000007</v>
      </c>
      <c r="L73" s="5">
        <v>0.60833333333333328</v>
      </c>
      <c r="M73" s="4" t="s">
        <v>1</v>
      </c>
      <c r="N73" s="5">
        <v>0.63888888888888895</v>
      </c>
      <c r="O73" s="4" t="s">
        <v>18</v>
      </c>
      <c r="P73" s="14" t="str">
        <f t="shared" ref="P73:P74" si="65">IF(M74=O73,"OK","POZOR")</f>
        <v>OK</v>
      </c>
      <c r="Q73" s="15">
        <f t="shared" ref="Q73:Q75" si="66">IF(ISNUMBER(G73),N73-L73,IF(F73="přejezd",N73-L73,0))</f>
        <v>3.0555555555555669E-2</v>
      </c>
      <c r="R73" s="15">
        <f t="shared" ref="R73:R75" si="67">IF(ISNUMBER(G73),L73-K73,0)</f>
        <v>2.0833333333332149E-3</v>
      </c>
      <c r="S73" s="15">
        <f t="shared" ref="S73:S75" si="68">Q73+R73</f>
        <v>3.2638888888888884E-2</v>
      </c>
      <c r="T73" s="15">
        <f t="shared" ref="T73:T75" si="69">K73-N72</f>
        <v>7.6388888888889728E-3</v>
      </c>
      <c r="U73" s="4">
        <v>27.4</v>
      </c>
      <c r="V73" s="4">
        <f>INDEX('Počty dní'!A:E,MATCH(E73,'Počty dní'!C:C,0),4)</f>
        <v>195</v>
      </c>
      <c r="W73" s="70">
        <f>V73*U73</f>
        <v>5343</v>
      </c>
    </row>
    <row r="74" spans="1:23" x14ac:dyDescent="0.3">
      <c r="A74" s="69">
        <v>705</v>
      </c>
      <c r="B74" s="4">
        <v>7005</v>
      </c>
      <c r="C74" s="4" t="s">
        <v>7</v>
      </c>
      <c r="D74" s="4"/>
      <c r="E74" s="4" t="str">
        <f>CONCATENATE(C74,D74)</f>
        <v>X</v>
      </c>
      <c r="F74" s="4" t="s">
        <v>20</v>
      </c>
      <c r="G74" s="102">
        <v>20</v>
      </c>
      <c r="H74" s="4" t="str">
        <f>CONCATENATE(F74,"/",G74)</f>
        <v>XXX260/20</v>
      </c>
      <c r="I74" s="4" t="s">
        <v>19</v>
      </c>
      <c r="J74" s="4" t="s">
        <v>19</v>
      </c>
      <c r="K74" s="7">
        <v>0.64930555555555558</v>
      </c>
      <c r="L74" s="5">
        <v>0.65277777777777779</v>
      </c>
      <c r="M74" s="4" t="s">
        <v>18</v>
      </c>
      <c r="N74" s="5">
        <v>0.68194444444444446</v>
      </c>
      <c r="O74" s="4" t="s">
        <v>1</v>
      </c>
      <c r="P74" s="14" t="str">
        <f t="shared" si="65"/>
        <v>OK</v>
      </c>
      <c r="Q74" s="15">
        <f t="shared" si="66"/>
        <v>2.9166666666666674E-2</v>
      </c>
      <c r="R74" s="15">
        <f t="shared" si="67"/>
        <v>3.4722222222222099E-3</v>
      </c>
      <c r="S74" s="15">
        <f t="shared" si="68"/>
        <v>3.2638888888888884E-2</v>
      </c>
      <c r="T74" s="15">
        <f t="shared" si="69"/>
        <v>1.041666666666663E-2</v>
      </c>
      <c r="U74" s="4">
        <v>27.4</v>
      </c>
      <c r="V74" s="4">
        <f>INDEX('Počty dní'!A:E,MATCH(E74,'Počty dní'!C:C,0),4)</f>
        <v>195</v>
      </c>
      <c r="W74" s="70">
        <f>V74*U74</f>
        <v>5343</v>
      </c>
    </row>
    <row r="75" spans="1:23" ht="15" thickBot="1" x14ac:dyDescent="0.35">
      <c r="A75" s="69">
        <v>705</v>
      </c>
      <c r="B75" s="4">
        <v>7005</v>
      </c>
      <c r="C75" s="4" t="s">
        <v>7</v>
      </c>
      <c r="D75" s="4"/>
      <c r="E75" s="4" t="str">
        <f t="shared" si="57"/>
        <v>X</v>
      </c>
      <c r="F75" s="4" t="s">
        <v>22</v>
      </c>
      <c r="G75" s="102">
        <v>15</v>
      </c>
      <c r="H75" s="4" t="str">
        <f t="shared" si="58"/>
        <v>XXX259/15</v>
      </c>
      <c r="I75" s="4" t="s">
        <v>8</v>
      </c>
      <c r="J75" s="4" t="s">
        <v>19</v>
      </c>
      <c r="K75" s="7">
        <v>0.69444444444444442</v>
      </c>
      <c r="L75" s="5">
        <v>0.69652777777777775</v>
      </c>
      <c r="M75" s="4" t="s">
        <v>1</v>
      </c>
      <c r="N75" s="5">
        <v>0.71250000000000002</v>
      </c>
      <c r="O75" s="4" t="s">
        <v>24</v>
      </c>
      <c r="P75" s="14"/>
      <c r="Q75" s="15">
        <f t="shared" si="66"/>
        <v>1.5972222222222276E-2</v>
      </c>
      <c r="R75" s="15">
        <f t="shared" si="67"/>
        <v>2.0833333333333259E-3</v>
      </c>
      <c r="S75" s="15">
        <f t="shared" si="68"/>
        <v>1.8055555555555602E-2</v>
      </c>
      <c r="T75" s="15">
        <f t="shared" si="69"/>
        <v>1.2499999999999956E-2</v>
      </c>
      <c r="U75" s="4">
        <v>11.6</v>
      </c>
      <c r="V75" s="4">
        <f>INDEX('Počty dní'!A:E,MATCH(E75,'Počty dní'!C:C,0),4)</f>
        <v>195</v>
      </c>
      <c r="W75" s="70">
        <f t="shared" si="63"/>
        <v>2262</v>
      </c>
    </row>
    <row r="76" spans="1:23" ht="15" thickBot="1" x14ac:dyDescent="0.35">
      <c r="A76" s="48" t="str">
        <f ca="1">CONCATENATE(INDIRECT("R[-3]C[0]",FALSE),"celkem")</f>
        <v>705celkem</v>
      </c>
      <c r="B76" s="49"/>
      <c r="C76" s="49" t="str">
        <f ca="1">INDIRECT("R[-1]C[12]",FALSE)</f>
        <v>Mysletín</v>
      </c>
      <c r="D76" s="50"/>
      <c r="E76" s="49"/>
      <c r="F76" s="50"/>
      <c r="G76" s="103"/>
      <c r="H76" s="51"/>
      <c r="I76" s="52"/>
      <c r="J76" s="53" t="str">
        <f ca="1">INDIRECT("R[-3]C[0]",FALSE)</f>
        <v>V</v>
      </c>
      <c r="K76" s="54"/>
      <c r="L76" s="55"/>
      <c r="M76" s="56"/>
      <c r="N76" s="55"/>
      <c r="O76" s="57"/>
      <c r="P76" s="49"/>
      <c r="Q76" s="58">
        <f>SUM(Q67:Q75)</f>
        <v>0.26041666666666685</v>
      </c>
      <c r="R76" s="58">
        <f>SUM(R67:R75)</f>
        <v>1.8749999999999711E-2</v>
      </c>
      <c r="S76" s="58">
        <f>SUM(S67:S75)</f>
        <v>0.27916666666666656</v>
      </c>
      <c r="T76" s="58">
        <f>SUM(T67:T75)</f>
        <v>0.23055555555555571</v>
      </c>
      <c r="U76" s="59">
        <f>SUM(U67:U75)</f>
        <v>226.00000000000003</v>
      </c>
      <c r="V76" s="60"/>
      <c r="W76" s="61">
        <f>SUM(W67:W75)</f>
        <v>44070</v>
      </c>
    </row>
    <row r="77" spans="1:23" x14ac:dyDescent="0.3">
      <c r="L77" s="1"/>
      <c r="N77" s="1"/>
      <c r="Q77" s="1"/>
      <c r="R77" s="1"/>
      <c r="S77" s="1"/>
      <c r="T77" s="1"/>
    </row>
    <row r="78" spans="1:23" ht="15" thickBot="1" x14ac:dyDescent="0.35"/>
    <row r="79" spans="1:23" x14ac:dyDescent="0.3">
      <c r="A79" s="62">
        <v>706</v>
      </c>
      <c r="B79" s="63">
        <v>7006</v>
      </c>
      <c r="C79" s="63" t="s">
        <v>7</v>
      </c>
      <c r="D79" s="63">
        <v>10</v>
      </c>
      <c r="E79" s="63" t="str">
        <f t="shared" ref="E79:E82" si="70">CONCATENATE(C79,D79)</f>
        <v>X10</v>
      </c>
      <c r="F79" s="63" t="s">
        <v>101</v>
      </c>
      <c r="G79" s="101">
        <v>1</v>
      </c>
      <c r="H79" s="63" t="str">
        <f t="shared" ref="H79:H90" si="71">CONCATENATE(F79,"/",G79)</f>
        <v>XXX263/1</v>
      </c>
      <c r="I79" s="63" t="s">
        <v>19</v>
      </c>
      <c r="J79" s="63" t="s">
        <v>19</v>
      </c>
      <c r="K79" s="64">
        <v>0.2590277777777778</v>
      </c>
      <c r="L79" s="65">
        <v>0.26041666666666669</v>
      </c>
      <c r="M79" s="63" t="s">
        <v>24</v>
      </c>
      <c r="N79" s="65">
        <v>0.28125</v>
      </c>
      <c r="O79" s="63" t="s">
        <v>21</v>
      </c>
      <c r="P79" s="66" t="str">
        <f t="shared" ref="P79:P89" si="72">IF(M80=O79,"OK","POZOR")</f>
        <v>OK</v>
      </c>
      <c r="Q79" s="67">
        <f t="shared" ref="Q79:Q90" si="73">IF(ISNUMBER(G79),N79-L79,IF(F79="přejezd",N79-L79,0))</f>
        <v>2.0833333333333315E-2</v>
      </c>
      <c r="R79" s="67">
        <f t="shared" ref="R79:R90" si="74">IF(ISNUMBER(G79),L79-K79,0)</f>
        <v>1.388888888888884E-3</v>
      </c>
      <c r="S79" s="67">
        <f t="shared" ref="S79:S90" si="75">Q79+R79</f>
        <v>2.2222222222222199E-2</v>
      </c>
      <c r="T79" s="67"/>
      <c r="U79" s="63">
        <v>18.7</v>
      </c>
      <c r="V79" s="63">
        <f>INDEX('Počty dní'!A:E,MATCH(E79,'Počty dní'!C:C,0),4)</f>
        <v>195</v>
      </c>
      <c r="W79" s="68">
        <f t="shared" ref="W79:W82" si="76">V79*U79</f>
        <v>3646.5</v>
      </c>
    </row>
    <row r="80" spans="1:23" x14ac:dyDescent="0.3">
      <c r="A80" s="69">
        <v>706</v>
      </c>
      <c r="B80" s="4">
        <v>7006</v>
      </c>
      <c r="C80" s="4" t="s">
        <v>7</v>
      </c>
      <c r="D80" s="4">
        <v>10</v>
      </c>
      <c r="E80" s="4" t="str">
        <f t="shared" si="70"/>
        <v>X10</v>
      </c>
      <c r="F80" s="4" t="s">
        <v>101</v>
      </c>
      <c r="G80" s="102">
        <v>2</v>
      </c>
      <c r="H80" s="4" t="str">
        <f t="shared" si="71"/>
        <v>XXX263/2</v>
      </c>
      <c r="I80" s="4" t="s">
        <v>8</v>
      </c>
      <c r="J80" s="4" t="s">
        <v>19</v>
      </c>
      <c r="K80" s="7">
        <v>0.28194444444444444</v>
      </c>
      <c r="L80" s="5">
        <v>0.28263888888888888</v>
      </c>
      <c r="M80" s="4" t="s">
        <v>21</v>
      </c>
      <c r="N80" s="5">
        <v>0.29583333333333334</v>
      </c>
      <c r="O80" s="4" t="s">
        <v>24</v>
      </c>
      <c r="P80" s="14" t="str">
        <f t="shared" si="72"/>
        <v>OK</v>
      </c>
      <c r="Q80" s="15">
        <f t="shared" si="73"/>
        <v>1.3194444444444453E-2</v>
      </c>
      <c r="R80" s="15">
        <f t="shared" si="74"/>
        <v>6.9444444444444198E-4</v>
      </c>
      <c r="S80" s="15">
        <f t="shared" si="75"/>
        <v>1.3888888888888895E-2</v>
      </c>
      <c r="T80" s="15">
        <f t="shared" ref="T80:T90" si="77">K80-N79</f>
        <v>6.9444444444444198E-4</v>
      </c>
      <c r="U80" s="4">
        <v>13.4</v>
      </c>
      <c r="V80" s="4">
        <f>INDEX('Počty dní'!A:E,MATCH(E80,'Počty dní'!C:C,0),4)</f>
        <v>195</v>
      </c>
      <c r="W80" s="70">
        <f t="shared" si="76"/>
        <v>2613</v>
      </c>
    </row>
    <row r="81" spans="1:23" x14ac:dyDescent="0.3">
      <c r="A81" s="69">
        <v>706</v>
      </c>
      <c r="B81" s="4">
        <v>7006</v>
      </c>
      <c r="C81" s="4" t="s">
        <v>7</v>
      </c>
      <c r="D81" s="4">
        <v>10</v>
      </c>
      <c r="E81" s="4" t="str">
        <f t="shared" si="70"/>
        <v>X10</v>
      </c>
      <c r="F81" s="4" t="s">
        <v>22</v>
      </c>
      <c r="G81" s="102">
        <v>6</v>
      </c>
      <c r="H81" s="4" t="str">
        <f t="shared" si="71"/>
        <v>XXX259/6</v>
      </c>
      <c r="I81" s="4" t="s">
        <v>19</v>
      </c>
      <c r="J81" s="4" t="s">
        <v>19</v>
      </c>
      <c r="K81" s="7">
        <v>0.29583333333333334</v>
      </c>
      <c r="L81" s="5">
        <v>0.29652777777777778</v>
      </c>
      <c r="M81" s="4" t="s">
        <v>24</v>
      </c>
      <c r="N81" s="5">
        <v>0.31805555555555554</v>
      </c>
      <c r="O81" s="4" t="s">
        <v>1</v>
      </c>
      <c r="P81" s="14" t="str">
        <f t="shared" si="72"/>
        <v>OK</v>
      </c>
      <c r="Q81" s="15">
        <f t="shared" si="73"/>
        <v>2.1527777777777757E-2</v>
      </c>
      <c r="R81" s="15">
        <f t="shared" si="74"/>
        <v>6.9444444444444198E-4</v>
      </c>
      <c r="S81" s="15">
        <f t="shared" si="75"/>
        <v>2.2222222222222199E-2</v>
      </c>
      <c r="T81" s="15">
        <f t="shared" si="77"/>
        <v>0</v>
      </c>
      <c r="U81" s="4">
        <v>15.8</v>
      </c>
      <c r="V81" s="4">
        <f>INDEX('Počty dní'!A:E,MATCH(E81,'Počty dní'!C:C,0),4)</f>
        <v>195</v>
      </c>
      <c r="W81" s="70">
        <f t="shared" si="76"/>
        <v>3081</v>
      </c>
    </row>
    <row r="82" spans="1:23" x14ac:dyDescent="0.3">
      <c r="A82" s="69">
        <v>706</v>
      </c>
      <c r="B82" s="4">
        <v>7006</v>
      </c>
      <c r="C82" s="4" t="s">
        <v>7</v>
      </c>
      <c r="D82" s="4"/>
      <c r="E82" s="4" t="str">
        <f t="shared" si="70"/>
        <v>X</v>
      </c>
      <c r="F82" s="4" t="s">
        <v>20</v>
      </c>
      <c r="G82" s="102">
        <v>9</v>
      </c>
      <c r="H82" s="4" t="str">
        <f t="shared" si="71"/>
        <v>XXX260/9</v>
      </c>
      <c r="I82" s="4" t="s">
        <v>19</v>
      </c>
      <c r="J82" s="4" t="s">
        <v>19</v>
      </c>
      <c r="K82" s="7">
        <v>0.35416666666666669</v>
      </c>
      <c r="L82" s="5">
        <v>0.35833333333333334</v>
      </c>
      <c r="M82" s="4" t="s">
        <v>1</v>
      </c>
      <c r="N82" s="5">
        <v>0.3888888888888889</v>
      </c>
      <c r="O82" s="4" t="s">
        <v>18</v>
      </c>
      <c r="P82" s="14" t="str">
        <f t="shared" si="72"/>
        <v>OK</v>
      </c>
      <c r="Q82" s="15">
        <f t="shared" si="73"/>
        <v>3.0555555555555558E-2</v>
      </c>
      <c r="R82" s="15">
        <f t="shared" si="74"/>
        <v>4.1666666666666519E-3</v>
      </c>
      <c r="S82" s="15">
        <f t="shared" si="75"/>
        <v>3.472222222222221E-2</v>
      </c>
      <c r="T82" s="15">
        <f t="shared" si="77"/>
        <v>3.6111111111111149E-2</v>
      </c>
      <c r="U82" s="4">
        <v>27.4</v>
      </c>
      <c r="V82" s="4">
        <f>INDEX('Počty dní'!A:E,MATCH(E82,'Počty dní'!C:C,0),4)</f>
        <v>195</v>
      </c>
      <c r="W82" s="70">
        <f t="shared" si="76"/>
        <v>5343</v>
      </c>
    </row>
    <row r="83" spans="1:23" x14ac:dyDescent="0.3">
      <c r="A83" s="69">
        <v>706</v>
      </c>
      <c r="B83" s="4">
        <v>7006</v>
      </c>
      <c r="C83" s="4" t="s">
        <v>7</v>
      </c>
      <c r="D83" s="4"/>
      <c r="E83" s="4" t="str">
        <f t="shared" ref="E83:E90" si="78">CONCATENATE(C83,D83)</f>
        <v>X</v>
      </c>
      <c r="F83" s="4" t="s">
        <v>20</v>
      </c>
      <c r="G83" s="102">
        <v>10</v>
      </c>
      <c r="H83" s="4" t="str">
        <f t="shared" si="71"/>
        <v>XXX260/10</v>
      </c>
      <c r="I83" s="4" t="s">
        <v>19</v>
      </c>
      <c r="J83" s="4" t="s">
        <v>19</v>
      </c>
      <c r="K83" s="7">
        <v>0.44097222222222227</v>
      </c>
      <c r="L83" s="5">
        <v>0.44444444444444442</v>
      </c>
      <c r="M83" s="4" t="s">
        <v>18</v>
      </c>
      <c r="N83" s="5">
        <v>0.47361111111111115</v>
      </c>
      <c r="O83" s="4" t="s">
        <v>1</v>
      </c>
      <c r="P83" s="14" t="str">
        <f t="shared" si="72"/>
        <v>OK</v>
      </c>
      <c r="Q83" s="15">
        <f t="shared" si="73"/>
        <v>2.916666666666673E-2</v>
      </c>
      <c r="R83" s="15">
        <f t="shared" si="74"/>
        <v>3.4722222222221544E-3</v>
      </c>
      <c r="S83" s="15">
        <f t="shared" si="75"/>
        <v>3.2638888888888884E-2</v>
      </c>
      <c r="T83" s="15">
        <f t="shared" si="77"/>
        <v>5.208333333333337E-2</v>
      </c>
      <c r="U83" s="4">
        <v>27.4</v>
      </c>
      <c r="V83" s="4">
        <f>INDEX('Počty dní'!A:E,MATCH(E83,'Počty dní'!C:C,0),4)</f>
        <v>195</v>
      </c>
      <c r="W83" s="70">
        <f t="shared" ref="W83:W90" si="79">V83*U83</f>
        <v>5343</v>
      </c>
    </row>
    <row r="84" spans="1:23" x14ac:dyDescent="0.3">
      <c r="A84" s="69">
        <v>706</v>
      </c>
      <c r="B84" s="4">
        <v>7006</v>
      </c>
      <c r="C84" s="4" t="s">
        <v>7</v>
      </c>
      <c r="D84" s="4">
        <v>10</v>
      </c>
      <c r="E84" s="4" t="str">
        <f t="shared" si="78"/>
        <v>X10</v>
      </c>
      <c r="F84" s="4" t="s">
        <v>22</v>
      </c>
      <c r="G84" s="102">
        <v>7</v>
      </c>
      <c r="H84" s="4" t="str">
        <f t="shared" si="71"/>
        <v>XXX259/7</v>
      </c>
      <c r="I84" s="4" t="s">
        <v>8</v>
      </c>
      <c r="J84" s="4" t="s">
        <v>19</v>
      </c>
      <c r="K84" s="7">
        <v>0.51250000000000007</v>
      </c>
      <c r="L84" s="5">
        <v>0.51388888888888895</v>
      </c>
      <c r="M84" s="4" t="s">
        <v>1</v>
      </c>
      <c r="N84" s="5">
        <v>0.52986111111111112</v>
      </c>
      <c r="O84" s="4" t="s">
        <v>24</v>
      </c>
      <c r="P84" s="14" t="str">
        <f t="shared" si="72"/>
        <v>OK</v>
      </c>
      <c r="Q84" s="15">
        <f t="shared" si="73"/>
        <v>1.5972222222222165E-2</v>
      </c>
      <c r="R84" s="15">
        <f t="shared" si="74"/>
        <v>1.388888888888884E-3</v>
      </c>
      <c r="S84" s="15">
        <f t="shared" si="75"/>
        <v>1.7361111111111049E-2</v>
      </c>
      <c r="T84" s="15">
        <f t="shared" si="77"/>
        <v>3.8888888888888917E-2</v>
      </c>
      <c r="U84" s="4">
        <v>11.6</v>
      </c>
      <c r="V84" s="4">
        <f>INDEX('Počty dní'!A:E,MATCH(E84,'Počty dní'!C:C,0),4)</f>
        <v>195</v>
      </c>
      <c r="W84" s="70">
        <f t="shared" si="79"/>
        <v>2262</v>
      </c>
    </row>
    <row r="85" spans="1:23" x14ac:dyDescent="0.3">
      <c r="A85" s="69">
        <v>706</v>
      </c>
      <c r="B85" s="4">
        <v>7006</v>
      </c>
      <c r="C85" s="4" t="s">
        <v>7</v>
      </c>
      <c r="D85" s="4">
        <v>10</v>
      </c>
      <c r="E85" s="4" t="str">
        <f t="shared" si="78"/>
        <v>X10</v>
      </c>
      <c r="F85" s="4" t="s">
        <v>101</v>
      </c>
      <c r="G85" s="102">
        <v>3</v>
      </c>
      <c r="H85" s="4" t="str">
        <f t="shared" si="71"/>
        <v>XXX263/3</v>
      </c>
      <c r="I85" s="4" t="s">
        <v>8</v>
      </c>
      <c r="J85" s="4" t="s">
        <v>19</v>
      </c>
      <c r="K85" s="7">
        <v>0.53055555555555556</v>
      </c>
      <c r="L85" s="5">
        <v>0.53194444444444444</v>
      </c>
      <c r="M85" s="4" t="s">
        <v>24</v>
      </c>
      <c r="N85" s="5">
        <v>0.54652777777777783</v>
      </c>
      <c r="O85" s="4" t="s">
        <v>21</v>
      </c>
      <c r="P85" s="14" t="str">
        <f t="shared" si="72"/>
        <v>OK</v>
      </c>
      <c r="Q85" s="15">
        <f t="shared" si="73"/>
        <v>1.4583333333333393E-2</v>
      </c>
      <c r="R85" s="15">
        <f t="shared" si="74"/>
        <v>1.388888888888884E-3</v>
      </c>
      <c r="S85" s="15">
        <f t="shared" si="75"/>
        <v>1.5972222222222276E-2</v>
      </c>
      <c r="T85" s="15">
        <f t="shared" si="77"/>
        <v>6.9444444444444198E-4</v>
      </c>
      <c r="U85" s="4">
        <v>13.4</v>
      </c>
      <c r="V85" s="4">
        <f>INDEX('Počty dní'!A:E,MATCH(E85,'Počty dní'!C:C,0),4)</f>
        <v>195</v>
      </c>
      <c r="W85" s="70">
        <f t="shared" si="79"/>
        <v>2613</v>
      </c>
    </row>
    <row r="86" spans="1:23" x14ac:dyDescent="0.3">
      <c r="A86" s="69">
        <v>706</v>
      </c>
      <c r="B86" s="4">
        <v>7006</v>
      </c>
      <c r="C86" s="4" t="s">
        <v>7</v>
      </c>
      <c r="D86" s="4">
        <v>10</v>
      </c>
      <c r="E86" s="4" t="str">
        <f t="shared" si="78"/>
        <v>X10</v>
      </c>
      <c r="F86" s="4" t="s">
        <v>101</v>
      </c>
      <c r="G86" s="102">
        <v>4</v>
      </c>
      <c r="H86" s="4" t="str">
        <f t="shared" si="71"/>
        <v>XXX263/4</v>
      </c>
      <c r="I86" s="4" t="s">
        <v>19</v>
      </c>
      <c r="J86" s="4" t="s">
        <v>19</v>
      </c>
      <c r="K86" s="7">
        <v>0.54652777777777783</v>
      </c>
      <c r="L86" s="5">
        <v>0.54861111111111105</v>
      </c>
      <c r="M86" s="4" t="s">
        <v>21</v>
      </c>
      <c r="N86" s="5">
        <v>0.56666666666666665</v>
      </c>
      <c r="O86" s="4" t="s">
        <v>24</v>
      </c>
      <c r="P86" s="14" t="str">
        <f t="shared" si="72"/>
        <v>OK</v>
      </c>
      <c r="Q86" s="15">
        <f t="shared" si="73"/>
        <v>1.8055555555555602E-2</v>
      </c>
      <c r="R86" s="15">
        <f t="shared" si="74"/>
        <v>2.0833333333332149E-3</v>
      </c>
      <c r="S86" s="15">
        <f t="shared" si="75"/>
        <v>2.0138888888888817E-2</v>
      </c>
      <c r="T86" s="15">
        <f t="shared" si="77"/>
        <v>0</v>
      </c>
      <c r="U86" s="4">
        <v>18.7</v>
      </c>
      <c r="V86" s="4">
        <f>INDEX('Počty dní'!A:E,MATCH(E86,'Počty dní'!C:C,0),4)</f>
        <v>195</v>
      </c>
      <c r="W86" s="70">
        <f t="shared" si="79"/>
        <v>3646.5</v>
      </c>
    </row>
    <row r="87" spans="1:23" x14ac:dyDescent="0.3">
      <c r="A87" s="69">
        <v>706</v>
      </c>
      <c r="B87" s="4">
        <v>7006</v>
      </c>
      <c r="C87" s="4" t="s">
        <v>7</v>
      </c>
      <c r="D87" s="4">
        <v>10</v>
      </c>
      <c r="E87" s="4" t="str">
        <f t="shared" si="78"/>
        <v>X10</v>
      </c>
      <c r="F87" s="4" t="s">
        <v>22</v>
      </c>
      <c r="G87" s="102">
        <v>12</v>
      </c>
      <c r="H87" s="4" t="str">
        <f t="shared" si="71"/>
        <v>XXX259/12</v>
      </c>
      <c r="I87" s="4" t="s">
        <v>8</v>
      </c>
      <c r="J87" s="4" t="s">
        <v>19</v>
      </c>
      <c r="K87" s="7">
        <v>0.56805555555555554</v>
      </c>
      <c r="L87" s="5">
        <v>0.56874999999999998</v>
      </c>
      <c r="M87" s="4" t="s">
        <v>24</v>
      </c>
      <c r="N87" s="5">
        <v>0.58333333333333337</v>
      </c>
      <c r="O87" s="4" t="s">
        <v>1</v>
      </c>
      <c r="P87" s="14" t="str">
        <f t="shared" si="72"/>
        <v>OK</v>
      </c>
      <c r="Q87" s="15">
        <f t="shared" si="73"/>
        <v>1.4583333333333393E-2</v>
      </c>
      <c r="R87" s="15">
        <f t="shared" si="74"/>
        <v>6.9444444444444198E-4</v>
      </c>
      <c r="S87" s="15">
        <f t="shared" si="75"/>
        <v>1.5277777777777835E-2</v>
      </c>
      <c r="T87" s="15">
        <f t="shared" si="77"/>
        <v>1.388888888888884E-3</v>
      </c>
      <c r="U87" s="4">
        <v>11.6</v>
      </c>
      <c r="V87" s="4">
        <f>INDEX('Počty dní'!A:E,MATCH(E87,'Počty dní'!C:C,0),4)</f>
        <v>195</v>
      </c>
      <c r="W87" s="70">
        <f t="shared" si="79"/>
        <v>2262</v>
      </c>
    </row>
    <row r="88" spans="1:23" x14ac:dyDescent="0.3">
      <c r="A88" s="69">
        <v>706</v>
      </c>
      <c r="B88" s="4">
        <v>7006</v>
      </c>
      <c r="C88" s="4" t="s">
        <v>7</v>
      </c>
      <c r="D88" s="4">
        <v>10</v>
      </c>
      <c r="E88" s="4" t="str">
        <f t="shared" si="78"/>
        <v>X10</v>
      </c>
      <c r="F88" s="4" t="s">
        <v>22</v>
      </c>
      <c r="G88" s="102">
        <v>11</v>
      </c>
      <c r="H88" s="4" t="str">
        <f t="shared" si="71"/>
        <v>XXX259/11</v>
      </c>
      <c r="I88" s="4" t="s">
        <v>8</v>
      </c>
      <c r="J88" s="4" t="s">
        <v>19</v>
      </c>
      <c r="K88" s="7">
        <v>0.59375</v>
      </c>
      <c r="L88" s="5">
        <v>0.59722222222222221</v>
      </c>
      <c r="M88" s="4" t="s">
        <v>1</v>
      </c>
      <c r="N88" s="5">
        <v>0.61319444444444449</v>
      </c>
      <c r="O88" s="4" t="s">
        <v>24</v>
      </c>
      <c r="P88" s="14" t="str">
        <f t="shared" si="72"/>
        <v>OK</v>
      </c>
      <c r="Q88" s="15">
        <f t="shared" si="73"/>
        <v>1.5972222222222276E-2</v>
      </c>
      <c r="R88" s="15">
        <f t="shared" si="74"/>
        <v>3.4722222222222099E-3</v>
      </c>
      <c r="S88" s="15">
        <f t="shared" si="75"/>
        <v>1.9444444444444486E-2</v>
      </c>
      <c r="T88" s="15">
        <f t="shared" si="77"/>
        <v>1.041666666666663E-2</v>
      </c>
      <c r="U88" s="4">
        <v>11.6</v>
      </c>
      <c r="V88" s="4">
        <f>INDEX('Počty dní'!A:E,MATCH(E88,'Počty dní'!C:C,0),4)</f>
        <v>195</v>
      </c>
      <c r="W88" s="70">
        <f t="shared" si="79"/>
        <v>2262</v>
      </c>
    </row>
    <row r="89" spans="1:23" x14ac:dyDescent="0.3">
      <c r="A89" s="69">
        <v>706</v>
      </c>
      <c r="B89" s="4">
        <v>7006</v>
      </c>
      <c r="C89" s="4" t="s">
        <v>7</v>
      </c>
      <c r="D89" s="4">
        <v>10</v>
      </c>
      <c r="E89" s="4" t="str">
        <f t="shared" si="78"/>
        <v>X10</v>
      </c>
      <c r="F89" s="4" t="s">
        <v>101</v>
      </c>
      <c r="G89" s="102">
        <v>5</v>
      </c>
      <c r="H89" s="4" t="str">
        <f t="shared" si="71"/>
        <v>XXX263/5</v>
      </c>
      <c r="I89" s="4" t="s">
        <v>8</v>
      </c>
      <c r="J89" s="4" t="s">
        <v>19</v>
      </c>
      <c r="K89" s="7">
        <v>0.61388888888888882</v>
      </c>
      <c r="L89" s="5">
        <v>0.61527777777777781</v>
      </c>
      <c r="M89" s="4" t="s">
        <v>24</v>
      </c>
      <c r="N89" s="5">
        <v>0.62986111111111109</v>
      </c>
      <c r="O89" s="4" t="s">
        <v>21</v>
      </c>
      <c r="P89" s="14" t="str">
        <f t="shared" si="72"/>
        <v>OK</v>
      </c>
      <c r="Q89" s="15">
        <f t="shared" si="73"/>
        <v>1.4583333333333282E-2</v>
      </c>
      <c r="R89" s="15">
        <f t="shared" si="74"/>
        <v>1.388888888888995E-3</v>
      </c>
      <c r="S89" s="15">
        <f t="shared" si="75"/>
        <v>1.5972222222222276E-2</v>
      </c>
      <c r="T89" s="15">
        <f t="shared" si="77"/>
        <v>6.9444444444433095E-4</v>
      </c>
      <c r="U89" s="4">
        <v>13.4</v>
      </c>
      <c r="V89" s="4">
        <f>INDEX('Počty dní'!A:E,MATCH(E89,'Počty dní'!C:C,0),4)</f>
        <v>195</v>
      </c>
      <c r="W89" s="70">
        <f t="shared" si="79"/>
        <v>2613</v>
      </c>
    </row>
    <row r="90" spans="1:23" ht="15" thickBot="1" x14ac:dyDescent="0.35">
      <c r="A90" s="69">
        <v>706</v>
      </c>
      <c r="B90" s="4">
        <v>7006</v>
      </c>
      <c r="C90" s="4" t="s">
        <v>7</v>
      </c>
      <c r="D90" s="4">
        <v>10</v>
      </c>
      <c r="E90" s="4" t="str">
        <f t="shared" si="78"/>
        <v>X10</v>
      </c>
      <c r="F90" s="4" t="s">
        <v>101</v>
      </c>
      <c r="G90" s="102">
        <v>6</v>
      </c>
      <c r="H90" s="4" t="str">
        <f t="shared" si="71"/>
        <v>XXX263/6</v>
      </c>
      <c r="I90" s="4" t="s">
        <v>8</v>
      </c>
      <c r="J90" s="4" t="s">
        <v>19</v>
      </c>
      <c r="K90" s="7">
        <v>0.62986111111111109</v>
      </c>
      <c r="L90" s="5">
        <v>0.63194444444444442</v>
      </c>
      <c r="M90" s="4" t="s">
        <v>21</v>
      </c>
      <c r="N90" s="5">
        <v>0.65</v>
      </c>
      <c r="O90" s="4" t="s">
        <v>24</v>
      </c>
      <c r="P90" s="14"/>
      <c r="Q90" s="15">
        <f t="shared" si="73"/>
        <v>1.8055555555555602E-2</v>
      </c>
      <c r="R90" s="15">
        <f t="shared" si="74"/>
        <v>2.0833333333333259E-3</v>
      </c>
      <c r="S90" s="15">
        <f t="shared" si="75"/>
        <v>2.0138888888888928E-2</v>
      </c>
      <c r="T90" s="15">
        <f t="shared" si="77"/>
        <v>0</v>
      </c>
      <c r="U90" s="4">
        <v>18.7</v>
      </c>
      <c r="V90" s="4">
        <f>INDEX('Počty dní'!A:E,MATCH(E90,'Počty dní'!C:C,0),4)</f>
        <v>195</v>
      </c>
      <c r="W90" s="70">
        <f t="shared" si="79"/>
        <v>3646.5</v>
      </c>
    </row>
    <row r="91" spans="1:23" ht="15" thickBot="1" x14ac:dyDescent="0.35">
      <c r="A91" s="48" t="str">
        <f ca="1">CONCATENATE(INDIRECT("R[-3]C[0]",FALSE),"celkem")</f>
        <v>706celkem</v>
      </c>
      <c r="B91" s="49"/>
      <c r="C91" s="49" t="str">
        <f ca="1">INDIRECT("R[-1]C[12]",FALSE)</f>
        <v>Mysletín</v>
      </c>
      <c r="D91" s="50"/>
      <c r="E91" s="49"/>
      <c r="F91" s="50"/>
      <c r="G91" s="103"/>
      <c r="H91" s="51"/>
      <c r="I91" s="52"/>
      <c r="J91" s="53" t="str">
        <f ca="1">INDIRECT("R[-3]C[0]",FALSE)</f>
        <v>V</v>
      </c>
      <c r="K91" s="54"/>
      <c r="L91" s="55"/>
      <c r="M91" s="56"/>
      <c r="N91" s="55"/>
      <c r="O91" s="57"/>
      <c r="P91" s="49"/>
      <c r="Q91" s="58">
        <f>SUM(Q79:Q90)</f>
        <v>0.22708333333333353</v>
      </c>
      <c r="R91" s="58">
        <f t="shared" ref="R91:T91" si="80">SUM(R79:R90)</f>
        <v>2.291666666666653E-2</v>
      </c>
      <c r="S91" s="58">
        <f t="shared" si="80"/>
        <v>0.25000000000000006</v>
      </c>
      <c r="T91" s="58">
        <f t="shared" si="80"/>
        <v>0.14097222222222217</v>
      </c>
      <c r="U91" s="59">
        <f>SUM(U79:U90)</f>
        <v>201.7</v>
      </c>
      <c r="V91" s="60"/>
      <c r="W91" s="61">
        <f>SUM(W79:W90)</f>
        <v>39331.5</v>
      </c>
    </row>
    <row r="92" spans="1:23" x14ac:dyDescent="0.3">
      <c r="A92" s="71"/>
      <c r="B92" s="72"/>
      <c r="C92" s="72"/>
      <c r="D92" s="73"/>
      <c r="E92" s="72"/>
      <c r="F92" s="73"/>
      <c r="G92" s="104"/>
      <c r="H92" s="74"/>
      <c r="I92" s="75"/>
      <c r="J92" s="76"/>
      <c r="K92" s="77"/>
      <c r="L92" s="78"/>
      <c r="M92" s="79"/>
      <c r="N92" s="78"/>
      <c r="O92" s="80"/>
      <c r="P92" s="72"/>
      <c r="Q92" s="81"/>
      <c r="R92" s="81"/>
      <c r="S92" s="81"/>
      <c r="T92" s="81"/>
      <c r="U92" s="77"/>
      <c r="V92" s="72"/>
      <c r="W92" s="77"/>
    </row>
    <row r="93" spans="1:23" ht="15" thickBot="1" x14ac:dyDescent="0.35">
      <c r="L93" s="1"/>
      <c r="N93" s="1"/>
      <c r="Q93" s="1"/>
      <c r="R93" s="1"/>
      <c r="S93" s="1"/>
      <c r="T93" s="1"/>
    </row>
    <row r="94" spans="1:23" x14ac:dyDescent="0.3">
      <c r="A94" s="62">
        <v>707</v>
      </c>
      <c r="B94" s="63">
        <v>7007</v>
      </c>
      <c r="C94" s="63" t="s">
        <v>7</v>
      </c>
      <c r="D94" s="63"/>
      <c r="E94" s="63" t="str">
        <f t="shared" ref="E94:E109" si="81">CONCATENATE(C94,D94)</f>
        <v>X</v>
      </c>
      <c r="F94" s="63" t="s">
        <v>20</v>
      </c>
      <c r="G94" s="101">
        <v>2</v>
      </c>
      <c r="H94" s="63" t="str">
        <f t="shared" ref="H94:H109" si="82">CONCATENATE(F94,"/",G94)</f>
        <v>XXX260/2</v>
      </c>
      <c r="I94" s="63" t="s">
        <v>8</v>
      </c>
      <c r="J94" s="63" t="s">
        <v>19</v>
      </c>
      <c r="K94" s="64">
        <v>0.2076388888888889</v>
      </c>
      <c r="L94" s="65">
        <v>0.20833333333333334</v>
      </c>
      <c r="M94" s="63" t="s">
        <v>21</v>
      </c>
      <c r="N94" s="65">
        <v>0.22361111111111109</v>
      </c>
      <c r="O94" s="63" t="s">
        <v>1</v>
      </c>
      <c r="P94" s="66" t="str">
        <f t="shared" ref="P94:P103" si="83">IF(M95=O94,"OK","POZOR")</f>
        <v>OK</v>
      </c>
      <c r="Q94" s="67">
        <f t="shared" ref="Q94:Q103" si="84">IF(ISNUMBER(G94),N94-L94,IF(F94="přejezd",N94-L94,0))</f>
        <v>1.5277777777777751E-2</v>
      </c>
      <c r="R94" s="67">
        <f t="shared" ref="R94:R103" si="85">IF(ISNUMBER(G94),L94-K94,0)</f>
        <v>6.9444444444444198E-4</v>
      </c>
      <c r="S94" s="67">
        <f t="shared" ref="S94:S103" si="86">Q94+R94</f>
        <v>1.5972222222222193E-2</v>
      </c>
      <c r="T94" s="67"/>
      <c r="U94" s="63">
        <v>15.1</v>
      </c>
      <c r="V94" s="63">
        <f>INDEX('Počty dní'!A:E,MATCH(E94,'Počty dní'!C:C,0),4)</f>
        <v>195</v>
      </c>
      <c r="W94" s="68">
        <f t="shared" ref="W94:W109" si="87">V94*U94</f>
        <v>2944.5</v>
      </c>
    </row>
    <row r="95" spans="1:23" x14ac:dyDescent="0.3">
      <c r="A95" s="69">
        <f>A94</f>
        <v>707</v>
      </c>
      <c r="B95" s="4">
        <v>7007</v>
      </c>
      <c r="C95" s="4" t="str">
        <f>C94</f>
        <v>X</v>
      </c>
      <c r="D95" s="4"/>
      <c r="E95" s="4" t="str">
        <f t="shared" si="81"/>
        <v>X</v>
      </c>
      <c r="F95" s="4" t="s">
        <v>92</v>
      </c>
      <c r="G95" s="102"/>
      <c r="H95" s="4" t="str">
        <f t="shared" si="82"/>
        <v>přejezd/</v>
      </c>
      <c r="I95" s="4"/>
      <c r="J95" s="4" t="str">
        <f>J94</f>
        <v>V</v>
      </c>
      <c r="K95" s="7">
        <v>0.24097222222222223</v>
      </c>
      <c r="L95" s="5">
        <v>0.24097222222222223</v>
      </c>
      <c r="M95" s="4" t="str">
        <f>O94</f>
        <v>Humpolec,,aut.nádr.</v>
      </c>
      <c r="N95" s="5">
        <v>0.24305555555555555</v>
      </c>
      <c r="O95" s="4" t="str">
        <f>M96</f>
        <v>Humpolec,,pošta</v>
      </c>
      <c r="P95" s="14" t="str">
        <f t="shared" si="83"/>
        <v>OK</v>
      </c>
      <c r="Q95" s="15">
        <f t="shared" si="84"/>
        <v>2.0833333333333259E-3</v>
      </c>
      <c r="R95" s="15">
        <f t="shared" si="85"/>
        <v>0</v>
      </c>
      <c r="S95" s="15">
        <f t="shared" si="86"/>
        <v>2.0833333333333259E-3</v>
      </c>
      <c r="T95" s="15">
        <f t="shared" ref="T95:T103" si="88">K95-N94</f>
        <v>1.7361111111111133E-2</v>
      </c>
      <c r="U95" s="4">
        <v>0</v>
      </c>
      <c r="V95" s="4">
        <f>INDEX('Počty dní'!A:E,MATCH(E95,'Počty dní'!C:C,0),4)</f>
        <v>195</v>
      </c>
      <c r="W95" s="70">
        <f t="shared" si="87"/>
        <v>0</v>
      </c>
    </row>
    <row r="96" spans="1:23" x14ac:dyDescent="0.3">
      <c r="A96" s="69">
        <v>707</v>
      </c>
      <c r="B96" s="4">
        <v>7007</v>
      </c>
      <c r="C96" s="4" t="s">
        <v>7</v>
      </c>
      <c r="D96" s="4">
        <v>10</v>
      </c>
      <c r="E96" s="4" t="str">
        <f t="shared" si="81"/>
        <v>X10</v>
      </c>
      <c r="F96" s="4" t="s">
        <v>14</v>
      </c>
      <c r="G96" s="102">
        <v>3</v>
      </c>
      <c r="H96" s="4" t="str">
        <f t="shared" si="82"/>
        <v>XXX255/3</v>
      </c>
      <c r="I96" s="4" t="s">
        <v>19</v>
      </c>
      <c r="J96" s="4" t="s">
        <v>19</v>
      </c>
      <c r="K96" s="7">
        <v>0.24305555555555555</v>
      </c>
      <c r="L96" s="5">
        <v>0.24652777777777779</v>
      </c>
      <c r="M96" s="4" t="s">
        <v>17</v>
      </c>
      <c r="N96" s="5">
        <v>0.27152777777777776</v>
      </c>
      <c r="O96" s="4" t="s">
        <v>18</v>
      </c>
      <c r="P96" s="14" t="str">
        <f t="shared" si="83"/>
        <v>OK</v>
      </c>
      <c r="Q96" s="15">
        <f t="shared" si="84"/>
        <v>2.4999999999999967E-2</v>
      </c>
      <c r="R96" s="15">
        <f t="shared" si="85"/>
        <v>3.4722222222222376E-3</v>
      </c>
      <c r="S96" s="15">
        <f t="shared" si="86"/>
        <v>2.8472222222222204E-2</v>
      </c>
      <c r="T96" s="15">
        <f t="shared" si="88"/>
        <v>0</v>
      </c>
      <c r="U96" s="4">
        <v>32.4</v>
      </c>
      <c r="V96" s="4">
        <f>INDEX('Počty dní'!A:E,MATCH(E96,'Počty dní'!C:C,0),4)</f>
        <v>195</v>
      </c>
      <c r="W96" s="70">
        <f t="shared" si="87"/>
        <v>6318</v>
      </c>
    </row>
    <row r="97" spans="1:23" x14ac:dyDescent="0.3">
      <c r="A97" s="69">
        <v>707</v>
      </c>
      <c r="B97" s="4">
        <v>7007</v>
      </c>
      <c r="C97" s="4" t="s">
        <v>7</v>
      </c>
      <c r="D97" s="4"/>
      <c r="E97" s="4" t="str">
        <f t="shared" si="81"/>
        <v>X</v>
      </c>
      <c r="F97" s="4" t="s">
        <v>20</v>
      </c>
      <c r="G97" s="102">
        <v>6</v>
      </c>
      <c r="H97" s="4" t="str">
        <f t="shared" si="82"/>
        <v>XXX260/6</v>
      </c>
      <c r="I97" s="4" t="s">
        <v>19</v>
      </c>
      <c r="J97" s="4" t="s">
        <v>19</v>
      </c>
      <c r="K97" s="7">
        <v>0.27430555555555552</v>
      </c>
      <c r="L97" s="5">
        <v>0.27777777777777779</v>
      </c>
      <c r="M97" s="4" t="s">
        <v>18</v>
      </c>
      <c r="N97" s="5">
        <v>0.30694444444444441</v>
      </c>
      <c r="O97" s="4" t="s">
        <v>1</v>
      </c>
      <c r="P97" s="14" t="str">
        <f t="shared" si="83"/>
        <v>OK</v>
      </c>
      <c r="Q97" s="15">
        <f t="shared" si="84"/>
        <v>2.9166666666666619E-2</v>
      </c>
      <c r="R97" s="15">
        <f t="shared" si="85"/>
        <v>3.4722222222222654E-3</v>
      </c>
      <c r="S97" s="15">
        <f t="shared" si="86"/>
        <v>3.2638888888888884E-2</v>
      </c>
      <c r="T97" s="15">
        <f t="shared" si="88"/>
        <v>2.7777777777777679E-3</v>
      </c>
      <c r="U97" s="4">
        <v>27.4</v>
      </c>
      <c r="V97" s="4">
        <f>INDEX('Počty dní'!A:E,MATCH(E97,'Počty dní'!C:C,0),4)</f>
        <v>195</v>
      </c>
      <c r="W97" s="70">
        <f t="shared" si="87"/>
        <v>5343</v>
      </c>
    </row>
    <row r="98" spans="1:23" x14ac:dyDescent="0.3">
      <c r="A98" s="69">
        <v>707</v>
      </c>
      <c r="B98" s="4">
        <v>7007</v>
      </c>
      <c r="C98" s="4" t="s">
        <v>7</v>
      </c>
      <c r="D98" s="4">
        <v>10</v>
      </c>
      <c r="E98" s="4" t="str">
        <f t="shared" si="81"/>
        <v>X10</v>
      </c>
      <c r="F98" s="4" t="s">
        <v>3</v>
      </c>
      <c r="G98" s="102">
        <v>5</v>
      </c>
      <c r="H98" s="4" t="str">
        <f t="shared" si="82"/>
        <v>XXX256/5</v>
      </c>
      <c r="I98" s="4" t="s">
        <v>8</v>
      </c>
      <c r="J98" s="4" t="s">
        <v>19</v>
      </c>
      <c r="K98" s="7">
        <v>0.30694444444444441</v>
      </c>
      <c r="L98" s="5">
        <v>0.30763888888888891</v>
      </c>
      <c r="M98" s="4" t="s">
        <v>1</v>
      </c>
      <c r="N98" s="5">
        <v>0.31111111111111112</v>
      </c>
      <c r="O98" s="4" t="s">
        <v>4</v>
      </c>
      <c r="P98" s="14" t="str">
        <f t="shared" si="83"/>
        <v>OK</v>
      </c>
      <c r="Q98" s="15">
        <f t="shared" si="84"/>
        <v>3.4722222222222099E-3</v>
      </c>
      <c r="R98" s="15">
        <f t="shared" si="85"/>
        <v>6.9444444444449749E-4</v>
      </c>
      <c r="S98" s="15">
        <f t="shared" si="86"/>
        <v>4.1666666666667074E-3</v>
      </c>
      <c r="T98" s="15">
        <f t="shared" si="88"/>
        <v>0</v>
      </c>
      <c r="U98" s="4">
        <v>3.1</v>
      </c>
      <c r="V98" s="4">
        <f>INDEX('Počty dní'!A:E,MATCH(E98,'Počty dní'!C:C,0),4)</f>
        <v>195</v>
      </c>
      <c r="W98" s="70">
        <f t="shared" si="87"/>
        <v>604.5</v>
      </c>
    </row>
    <row r="99" spans="1:23" x14ac:dyDescent="0.3">
      <c r="A99" s="69">
        <v>707</v>
      </c>
      <c r="B99" s="4">
        <v>7007</v>
      </c>
      <c r="C99" s="4" t="s">
        <v>7</v>
      </c>
      <c r="D99" s="4">
        <v>10</v>
      </c>
      <c r="E99" s="4" t="str">
        <f t="shared" si="81"/>
        <v>X10</v>
      </c>
      <c r="F99" s="4" t="s">
        <v>3</v>
      </c>
      <c r="G99" s="102">
        <v>8</v>
      </c>
      <c r="H99" s="4" t="str">
        <f t="shared" si="82"/>
        <v>XXX256/8</v>
      </c>
      <c r="I99" s="4" t="s">
        <v>8</v>
      </c>
      <c r="J99" s="4" t="s">
        <v>19</v>
      </c>
      <c r="K99" s="7">
        <v>0.31111111111111112</v>
      </c>
      <c r="L99" s="5">
        <v>0.31527777777777777</v>
      </c>
      <c r="M99" s="4" t="s">
        <v>4</v>
      </c>
      <c r="N99" s="5">
        <v>0.31944444444444442</v>
      </c>
      <c r="O99" s="4" t="s">
        <v>17</v>
      </c>
      <c r="P99" s="14" t="str">
        <f t="shared" si="83"/>
        <v>OK</v>
      </c>
      <c r="Q99" s="15">
        <f t="shared" si="84"/>
        <v>4.1666666666666519E-3</v>
      </c>
      <c r="R99" s="15">
        <f t="shared" si="85"/>
        <v>4.1666666666666519E-3</v>
      </c>
      <c r="S99" s="15">
        <f t="shared" si="86"/>
        <v>8.3333333333333037E-3</v>
      </c>
      <c r="T99" s="15">
        <f t="shared" si="88"/>
        <v>0</v>
      </c>
      <c r="U99" s="4">
        <v>4.2</v>
      </c>
      <c r="V99" s="4">
        <f>INDEX('Počty dní'!A:E,MATCH(E99,'Počty dní'!C:C,0),4)</f>
        <v>195</v>
      </c>
      <c r="W99" s="70">
        <f t="shared" si="87"/>
        <v>819</v>
      </c>
    </row>
    <row r="100" spans="1:23" x14ac:dyDescent="0.3">
      <c r="A100" s="69">
        <f>A99</f>
        <v>707</v>
      </c>
      <c r="B100" s="4">
        <v>7007</v>
      </c>
      <c r="C100" s="4" t="str">
        <f>C99</f>
        <v>X</v>
      </c>
      <c r="D100" s="4"/>
      <c r="E100" s="4" t="str">
        <f t="shared" ref="E100" si="89">CONCATENATE(C100,D100)</f>
        <v>X</v>
      </c>
      <c r="F100" s="4" t="s">
        <v>92</v>
      </c>
      <c r="G100" s="102"/>
      <c r="H100" s="4" t="str">
        <f t="shared" ref="H100" si="90">CONCATENATE(F100,"/",G100)</f>
        <v>přejezd/</v>
      </c>
      <c r="I100" s="4"/>
      <c r="J100" s="4" t="str">
        <f>J99</f>
        <v>V</v>
      </c>
      <c r="K100" s="7">
        <v>0.31944444444444442</v>
      </c>
      <c r="L100" s="5">
        <v>0.31944444444444442</v>
      </c>
      <c r="M100" s="4" t="str">
        <f>O99</f>
        <v>Humpolec,,pošta</v>
      </c>
      <c r="N100" s="5">
        <v>0.3215277777777778</v>
      </c>
      <c r="O100" s="4" t="str">
        <f>M101</f>
        <v>Humpolec,,aut.nádr.</v>
      </c>
      <c r="P100" s="14" t="str">
        <f t="shared" si="83"/>
        <v>OK</v>
      </c>
      <c r="Q100" s="15">
        <f t="shared" si="84"/>
        <v>2.0833333333333814E-3</v>
      </c>
      <c r="R100" s="15">
        <f t="shared" si="85"/>
        <v>0</v>
      </c>
      <c r="S100" s="15">
        <f t="shared" si="86"/>
        <v>2.0833333333333814E-3</v>
      </c>
      <c r="T100" s="15">
        <f t="shared" si="88"/>
        <v>0</v>
      </c>
      <c r="U100" s="4">
        <v>0</v>
      </c>
      <c r="V100" s="4">
        <f>INDEX('Počty dní'!A:E,MATCH(E100,'Počty dní'!C:C,0),4)</f>
        <v>195</v>
      </c>
      <c r="W100" s="70">
        <f t="shared" si="87"/>
        <v>0</v>
      </c>
    </row>
    <row r="101" spans="1:23" x14ac:dyDescent="0.3">
      <c r="A101" s="69">
        <v>707</v>
      </c>
      <c r="B101" s="4">
        <v>7007</v>
      </c>
      <c r="C101" s="4" t="s">
        <v>7</v>
      </c>
      <c r="D101" s="4"/>
      <c r="E101" s="4" t="str">
        <f t="shared" si="81"/>
        <v>X</v>
      </c>
      <c r="F101" s="4" t="s">
        <v>14</v>
      </c>
      <c r="G101" s="102">
        <v>8</v>
      </c>
      <c r="H101" s="4" t="str">
        <f t="shared" si="82"/>
        <v>XXX255/8</v>
      </c>
      <c r="I101" s="4" t="s">
        <v>8</v>
      </c>
      <c r="J101" s="4" t="s">
        <v>19</v>
      </c>
      <c r="K101" s="7">
        <v>0.39444444444444443</v>
      </c>
      <c r="L101" s="5">
        <v>0.39583333333333331</v>
      </c>
      <c r="M101" s="4" t="s">
        <v>1</v>
      </c>
      <c r="N101" s="5">
        <v>0.42777777777777776</v>
      </c>
      <c r="O101" s="4" t="s">
        <v>15</v>
      </c>
      <c r="P101" s="14" t="str">
        <f t="shared" si="83"/>
        <v>OK</v>
      </c>
      <c r="Q101" s="15">
        <f t="shared" si="84"/>
        <v>3.1944444444444442E-2</v>
      </c>
      <c r="R101" s="15">
        <f t="shared" si="85"/>
        <v>1.388888888888884E-3</v>
      </c>
      <c r="S101" s="15">
        <f t="shared" si="86"/>
        <v>3.3333333333333326E-2</v>
      </c>
      <c r="T101" s="15">
        <f t="shared" si="88"/>
        <v>7.291666666666663E-2</v>
      </c>
      <c r="U101" s="4">
        <v>25.3</v>
      </c>
      <c r="V101" s="4">
        <f>INDEX('Počty dní'!A:E,MATCH(E101,'Počty dní'!C:C,0),4)</f>
        <v>195</v>
      </c>
      <c r="W101" s="70">
        <f t="shared" si="87"/>
        <v>4933.5</v>
      </c>
    </row>
    <row r="102" spans="1:23" x14ac:dyDescent="0.3">
      <c r="A102" s="69">
        <v>707</v>
      </c>
      <c r="B102" s="4">
        <v>7007</v>
      </c>
      <c r="C102" s="4" t="s">
        <v>7</v>
      </c>
      <c r="D102" s="4"/>
      <c r="E102" s="4" t="str">
        <f t="shared" si="81"/>
        <v>X</v>
      </c>
      <c r="F102" s="4" t="s">
        <v>14</v>
      </c>
      <c r="G102" s="102">
        <v>9</v>
      </c>
      <c r="H102" s="4" t="str">
        <f t="shared" si="82"/>
        <v>XXX255/9</v>
      </c>
      <c r="I102" s="4" t="s">
        <v>8</v>
      </c>
      <c r="J102" s="4" t="s">
        <v>19</v>
      </c>
      <c r="K102" s="7">
        <v>0.52916666666666667</v>
      </c>
      <c r="L102" s="5">
        <v>0.53125</v>
      </c>
      <c r="M102" s="4" t="s">
        <v>15</v>
      </c>
      <c r="N102" s="5">
        <v>0.5625</v>
      </c>
      <c r="O102" s="4" t="s">
        <v>1</v>
      </c>
      <c r="P102" s="14" t="str">
        <f t="shared" si="83"/>
        <v>OK</v>
      </c>
      <c r="Q102" s="15">
        <f t="shared" si="84"/>
        <v>3.125E-2</v>
      </c>
      <c r="R102" s="15">
        <f t="shared" si="85"/>
        <v>2.0833333333333259E-3</v>
      </c>
      <c r="S102" s="15">
        <f t="shared" si="86"/>
        <v>3.3333333333333326E-2</v>
      </c>
      <c r="T102" s="15">
        <f t="shared" si="88"/>
        <v>0.10138888888888892</v>
      </c>
      <c r="U102" s="4">
        <v>25.3</v>
      </c>
      <c r="V102" s="4">
        <f>INDEX('Počty dní'!A:E,MATCH(E102,'Počty dní'!C:C,0),4)</f>
        <v>195</v>
      </c>
      <c r="W102" s="70">
        <f t="shared" si="87"/>
        <v>4933.5</v>
      </c>
    </row>
    <row r="103" spans="1:23" x14ac:dyDescent="0.3">
      <c r="A103" s="69">
        <v>707</v>
      </c>
      <c r="B103" s="4">
        <v>7007</v>
      </c>
      <c r="C103" s="4" t="s">
        <v>7</v>
      </c>
      <c r="D103" s="4"/>
      <c r="E103" s="4" t="str">
        <f t="shared" si="81"/>
        <v>X</v>
      </c>
      <c r="F103" s="4" t="s">
        <v>20</v>
      </c>
      <c r="G103" s="102">
        <v>15</v>
      </c>
      <c r="H103" s="4" t="str">
        <f t="shared" si="82"/>
        <v>XXX260/15</v>
      </c>
      <c r="I103" s="4" t="s">
        <v>19</v>
      </c>
      <c r="J103" s="4" t="s">
        <v>19</v>
      </c>
      <c r="K103" s="7">
        <v>0.5625</v>
      </c>
      <c r="L103" s="5">
        <v>0.56666666666666665</v>
      </c>
      <c r="M103" s="4" t="s">
        <v>1</v>
      </c>
      <c r="N103" s="5">
        <v>0.59722222222222221</v>
      </c>
      <c r="O103" s="4" t="s">
        <v>18</v>
      </c>
      <c r="P103" s="14" t="str">
        <f t="shared" si="83"/>
        <v>OK</v>
      </c>
      <c r="Q103" s="15">
        <f t="shared" si="84"/>
        <v>3.0555555555555558E-2</v>
      </c>
      <c r="R103" s="15">
        <f t="shared" si="85"/>
        <v>4.1666666666666519E-3</v>
      </c>
      <c r="S103" s="15">
        <f t="shared" si="86"/>
        <v>3.472222222222221E-2</v>
      </c>
      <c r="T103" s="15">
        <f t="shared" si="88"/>
        <v>0</v>
      </c>
      <c r="U103" s="4">
        <v>27.4</v>
      </c>
      <c r="V103" s="4">
        <f>INDEX('Počty dní'!A:E,MATCH(E103,'Počty dní'!C:C,0),4)</f>
        <v>195</v>
      </c>
      <c r="W103" s="70">
        <f t="shared" si="87"/>
        <v>5343</v>
      </c>
    </row>
    <row r="104" spans="1:23" x14ac:dyDescent="0.3">
      <c r="A104" s="69">
        <v>707</v>
      </c>
      <c r="B104" s="4">
        <v>7007</v>
      </c>
      <c r="C104" s="4" t="s">
        <v>7</v>
      </c>
      <c r="D104" s="4"/>
      <c r="E104" s="4" t="str">
        <f t="shared" si="81"/>
        <v>X</v>
      </c>
      <c r="F104" s="4" t="s">
        <v>20</v>
      </c>
      <c r="G104" s="102">
        <v>18</v>
      </c>
      <c r="H104" s="4" t="str">
        <f t="shared" si="82"/>
        <v>XXX260/18</v>
      </c>
      <c r="I104" s="4" t="s">
        <v>19</v>
      </c>
      <c r="J104" s="4" t="s">
        <v>19</v>
      </c>
      <c r="K104" s="7">
        <v>0.60763888888888895</v>
      </c>
      <c r="L104" s="5">
        <v>0.61111111111111105</v>
      </c>
      <c r="M104" s="4" t="s">
        <v>18</v>
      </c>
      <c r="N104" s="5">
        <v>0.64027777777777783</v>
      </c>
      <c r="O104" s="4" t="s">
        <v>1</v>
      </c>
      <c r="P104" s="14" t="str">
        <f t="shared" ref="P104" si="91">IF(M105=O104,"OK","POZOR")</f>
        <v>OK</v>
      </c>
      <c r="Q104" s="15">
        <f t="shared" ref="Q104" si="92">IF(ISNUMBER(G104),N104-L104,IF(F104="přejezd",N104-L104,0))</f>
        <v>2.9166666666666785E-2</v>
      </c>
      <c r="R104" s="15">
        <f t="shared" ref="R104" si="93">IF(ISNUMBER(G104),L104-K104,0)</f>
        <v>3.4722222222220989E-3</v>
      </c>
      <c r="S104" s="15">
        <f t="shared" ref="S104" si="94">Q104+R104</f>
        <v>3.2638888888888884E-2</v>
      </c>
      <c r="T104" s="15">
        <f t="shared" ref="T104" si="95">K104-N103</f>
        <v>1.0416666666666741E-2</v>
      </c>
      <c r="U104" s="4">
        <v>27.4</v>
      </c>
      <c r="V104" s="4">
        <f>INDEX('Počty dní'!A:E,MATCH(E104,'Počty dní'!C:C,0),4)</f>
        <v>195</v>
      </c>
      <c r="W104" s="70">
        <f t="shared" si="87"/>
        <v>5343</v>
      </c>
    </row>
    <row r="105" spans="1:23" x14ac:dyDescent="0.3">
      <c r="A105" s="69">
        <v>707</v>
      </c>
      <c r="B105" s="4">
        <v>7007</v>
      </c>
      <c r="C105" s="4" t="s">
        <v>7</v>
      </c>
      <c r="D105" s="4"/>
      <c r="E105" s="4" t="str">
        <f t="shared" si="81"/>
        <v>X</v>
      </c>
      <c r="F105" s="4" t="s">
        <v>11</v>
      </c>
      <c r="G105" s="102">
        <v>13</v>
      </c>
      <c r="H105" s="4" t="str">
        <f t="shared" si="82"/>
        <v>XXX254/13</v>
      </c>
      <c r="I105" s="4" t="s">
        <v>8</v>
      </c>
      <c r="J105" s="4" t="s">
        <v>19</v>
      </c>
      <c r="K105" s="7">
        <v>0.64236111111111105</v>
      </c>
      <c r="L105" s="5">
        <v>0.64444444444444449</v>
      </c>
      <c r="M105" s="4" t="s">
        <v>1</v>
      </c>
      <c r="N105" s="5">
        <v>0.65625</v>
      </c>
      <c r="O105" s="4" t="s">
        <v>13</v>
      </c>
      <c r="P105" s="14" t="str">
        <f t="shared" ref="P105:P108" si="96">IF(M106=O105,"OK","POZOR")</f>
        <v>OK</v>
      </c>
      <c r="Q105" s="15">
        <f t="shared" ref="Q105:Q109" si="97">IF(ISNUMBER(G105),N105-L105,IF(F105="přejezd",N105-L105,0))</f>
        <v>1.1805555555555514E-2</v>
      </c>
      <c r="R105" s="15">
        <f t="shared" ref="R105:R109" si="98">IF(ISNUMBER(G105),L105-K105,0)</f>
        <v>2.083333333333437E-3</v>
      </c>
      <c r="S105" s="15">
        <f t="shared" ref="S105:S109" si="99">Q105+R105</f>
        <v>1.3888888888888951E-2</v>
      </c>
      <c r="T105" s="15">
        <f t="shared" ref="T105:T109" si="100">K105-N104</f>
        <v>2.0833333333332149E-3</v>
      </c>
      <c r="U105" s="4">
        <v>10.4</v>
      </c>
      <c r="V105" s="4">
        <f>INDEX('Počty dní'!A:E,MATCH(E105,'Počty dní'!C:C,0),4)</f>
        <v>195</v>
      </c>
      <c r="W105" s="70">
        <f t="shared" si="87"/>
        <v>2028</v>
      </c>
    </row>
    <row r="106" spans="1:23" x14ac:dyDescent="0.3">
      <c r="A106" s="69">
        <v>707</v>
      </c>
      <c r="B106" s="4">
        <v>7007</v>
      </c>
      <c r="C106" s="4" t="s">
        <v>7</v>
      </c>
      <c r="D106" s="4"/>
      <c r="E106" s="4" t="str">
        <f t="shared" si="81"/>
        <v>X</v>
      </c>
      <c r="F106" s="4" t="s">
        <v>11</v>
      </c>
      <c r="G106" s="102">
        <v>16</v>
      </c>
      <c r="H106" s="4" t="str">
        <f t="shared" si="82"/>
        <v>XXX254/16</v>
      </c>
      <c r="I106" s="4" t="s">
        <v>8</v>
      </c>
      <c r="J106" s="4" t="s">
        <v>19</v>
      </c>
      <c r="K106" s="7">
        <v>0.65833333333333333</v>
      </c>
      <c r="L106" s="5">
        <v>0.65902777777777777</v>
      </c>
      <c r="M106" s="4" t="s">
        <v>13</v>
      </c>
      <c r="N106" s="5">
        <v>0.67013888888888884</v>
      </c>
      <c r="O106" s="4" t="s">
        <v>1</v>
      </c>
      <c r="P106" s="14" t="str">
        <f t="shared" si="96"/>
        <v>OK</v>
      </c>
      <c r="Q106" s="15">
        <f t="shared" si="97"/>
        <v>1.1111111111111072E-2</v>
      </c>
      <c r="R106" s="15">
        <f t="shared" si="98"/>
        <v>6.9444444444444198E-4</v>
      </c>
      <c r="S106" s="15">
        <f t="shared" si="99"/>
        <v>1.1805555555555514E-2</v>
      </c>
      <c r="T106" s="15">
        <f t="shared" si="100"/>
        <v>2.0833333333333259E-3</v>
      </c>
      <c r="U106" s="4">
        <v>10.4</v>
      </c>
      <c r="V106" s="4">
        <f>INDEX('Počty dní'!A:E,MATCH(E106,'Počty dní'!C:C,0),4)</f>
        <v>195</v>
      </c>
      <c r="W106" s="70">
        <f t="shared" si="87"/>
        <v>2028</v>
      </c>
    </row>
    <row r="107" spans="1:23" x14ac:dyDescent="0.3">
      <c r="A107" s="69">
        <v>707</v>
      </c>
      <c r="B107" s="4">
        <v>7007</v>
      </c>
      <c r="C107" s="4" t="s">
        <v>7</v>
      </c>
      <c r="D107" s="4"/>
      <c r="E107" s="4" t="str">
        <f t="shared" si="81"/>
        <v>X</v>
      </c>
      <c r="F107" s="4" t="s">
        <v>20</v>
      </c>
      <c r="G107" s="102">
        <v>21</v>
      </c>
      <c r="H107" s="4" t="str">
        <f t="shared" si="82"/>
        <v>XXX260/21</v>
      </c>
      <c r="I107" s="4" t="s">
        <v>8</v>
      </c>
      <c r="J107" s="4" t="s">
        <v>19</v>
      </c>
      <c r="K107" s="7">
        <v>0.68958333333333333</v>
      </c>
      <c r="L107" s="5">
        <v>0.69166666666666676</v>
      </c>
      <c r="M107" s="4" t="s">
        <v>1</v>
      </c>
      <c r="N107" s="5">
        <v>0.72222222222222221</v>
      </c>
      <c r="O107" s="4" t="s">
        <v>18</v>
      </c>
      <c r="P107" s="14" t="str">
        <f t="shared" si="96"/>
        <v>OK</v>
      </c>
      <c r="Q107" s="15">
        <f t="shared" si="97"/>
        <v>3.0555555555555447E-2</v>
      </c>
      <c r="R107" s="15">
        <f t="shared" si="98"/>
        <v>2.083333333333437E-3</v>
      </c>
      <c r="S107" s="15">
        <f t="shared" si="99"/>
        <v>3.2638888888888884E-2</v>
      </c>
      <c r="T107" s="15">
        <f t="shared" si="100"/>
        <v>1.9444444444444486E-2</v>
      </c>
      <c r="U107" s="4">
        <v>27.4</v>
      </c>
      <c r="V107" s="4">
        <f>INDEX('Počty dní'!A:E,MATCH(E107,'Počty dní'!C:C,0),4)</f>
        <v>195</v>
      </c>
      <c r="W107" s="70">
        <f t="shared" si="87"/>
        <v>5343</v>
      </c>
    </row>
    <row r="108" spans="1:23" x14ac:dyDescent="0.3">
      <c r="A108" s="69">
        <v>707</v>
      </c>
      <c r="B108" s="4">
        <v>7007</v>
      </c>
      <c r="C108" s="4" t="s">
        <v>7</v>
      </c>
      <c r="D108" s="4"/>
      <c r="E108" s="4" t="str">
        <f t="shared" si="81"/>
        <v>X</v>
      </c>
      <c r="F108" s="4" t="s">
        <v>20</v>
      </c>
      <c r="G108" s="102">
        <v>24</v>
      </c>
      <c r="H108" s="4" t="str">
        <f t="shared" si="82"/>
        <v>XXX260/24</v>
      </c>
      <c r="I108" s="4" t="s">
        <v>19</v>
      </c>
      <c r="J108" s="4" t="s">
        <v>19</v>
      </c>
      <c r="K108" s="7">
        <v>0.73263888888888884</v>
      </c>
      <c r="L108" s="5">
        <v>0.73611111111111116</v>
      </c>
      <c r="M108" s="4" t="s">
        <v>18</v>
      </c>
      <c r="N108" s="5">
        <v>0.76527777777777783</v>
      </c>
      <c r="O108" s="4" t="s">
        <v>1</v>
      </c>
      <c r="P108" s="14" t="str">
        <f t="shared" si="96"/>
        <v>OK</v>
      </c>
      <c r="Q108" s="15">
        <f t="shared" si="97"/>
        <v>2.9166666666666674E-2</v>
      </c>
      <c r="R108" s="15">
        <f t="shared" si="98"/>
        <v>3.4722222222223209E-3</v>
      </c>
      <c r="S108" s="15">
        <f t="shared" si="99"/>
        <v>3.2638888888888995E-2</v>
      </c>
      <c r="T108" s="15">
        <f t="shared" si="100"/>
        <v>1.041666666666663E-2</v>
      </c>
      <c r="U108" s="4">
        <v>27.4</v>
      </c>
      <c r="V108" s="4">
        <f>INDEX('Počty dní'!A:E,MATCH(E108,'Počty dní'!C:C,0),4)</f>
        <v>195</v>
      </c>
      <c r="W108" s="70">
        <f t="shared" si="87"/>
        <v>5343</v>
      </c>
    </row>
    <row r="109" spans="1:23" ht="15" thickBot="1" x14ac:dyDescent="0.35">
      <c r="A109" s="69">
        <v>707</v>
      </c>
      <c r="B109" s="4">
        <v>7007</v>
      </c>
      <c r="C109" s="4" t="s">
        <v>7</v>
      </c>
      <c r="D109" s="4"/>
      <c r="E109" s="4" t="str">
        <f t="shared" si="81"/>
        <v>X</v>
      </c>
      <c r="F109" s="4" t="s">
        <v>20</v>
      </c>
      <c r="G109" s="102">
        <v>25</v>
      </c>
      <c r="H109" s="4" t="str">
        <f t="shared" si="82"/>
        <v>XXX260/25</v>
      </c>
      <c r="I109" s="4" t="s">
        <v>8</v>
      </c>
      <c r="J109" s="4" t="s">
        <v>19</v>
      </c>
      <c r="K109" s="7">
        <v>0.77430555555555547</v>
      </c>
      <c r="L109" s="5">
        <v>0.77500000000000002</v>
      </c>
      <c r="M109" s="4" t="s">
        <v>1</v>
      </c>
      <c r="N109" s="5">
        <v>0.79166666666666663</v>
      </c>
      <c r="O109" s="4" t="s">
        <v>21</v>
      </c>
      <c r="P109" s="14"/>
      <c r="Q109" s="15">
        <f t="shared" si="97"/>
        <v>1.6666666666666607E-2</v>
      </c>
      <c r="R109" s="15">
        <f t="shared" si="98"/>
        <v>6.94444444444553E-4</v>
      </c>
      <c r="S109" s="15">
        <f t="shared" si="99"/>
        <v>1.736111111111116E-2</v>
      </c>
      <c r="T109" s="15">
        <f t="shared" si="100"/>
        <v>9.0277777777776347E-3</v>
      </c>
      <c r="U109" s="4">
        <v>15.1</v>
      </c>
      <c r="V109" s="4">
        <f>INDEX('Počty dní'!A:E,MATCH(E109,'Počty dní'!C:C,0),4)</f>
        <v>195</v>
      </c>
      <c r="W109" s="70">
        <f t="shared" si="87"/>
        <v>2944.5</v>
      </c>
    </row>
    <row r="110" spans="1:23" ht="15" thickBot="1" x14ac:dyDescent="0.35">
      <c r="A110" s="48" t="str">
        <f ca="1">CONCATENATE(INDIRECT("R[-3]C[0]",FALSE),"celkem")</f>
        <v>707celkem</v>
      </c>
      <c r="B110" s="49"/>
      <c r="C110" s="49" t="str">
        <f ca="1">INDIRECT("R[-1]C[12]",FALSE)</f>
        <v>Větrný Jeníkov,,nám.</v>
      </c>
      <c r="D110" s="50"/>
      <c r="E110" s="49"/>
      <c r="F110" s="50"/>
      <c r="G110" s="103"/>
      <c r="H110" s="51"/>
      <c r="I110" s="52"/>
      <c r="J110" s="53" t="str">
        <f ca="1">INDIRECT("R[-3]C[0]",FALSE)</f>
        <v>V</v>
      </c>
      <c r="K110" s="54"/>
      <c r="L110" s="55"/>
      <c r="M110" s="56"/>
      <c r="N110" s="55"/>
      <c r="O110" s="57"/>
      <c r="P110" s="49"/>
      <c r="Q110" s="58">
        <f>SUM(Q94:Q109)</f>
        <v>0.30347222222222203</v>
      </c>
      <c r="R110" s="58">
        <f t="shared" ref="R110:T110" si="101">SUM(R94:R109)</f>
        <v>3.2638888888889245E-2</v>
      </c>
      <c r="S110" s="58">
        <f t="shared" si="101"/>
        <v>0.33611111111111125</v>
      </c>
      <c r="T110" s="58">
        <f t="shared" si="101"/>
        <v>0.24791666666666648</v>
      </c>
      <c r="U110" s="59">
        <f>SUM(U94:U109)</f>
        <v>278.30000000000007</v>
      </c>
      <c r="V110" s="60"/>
      <c r="W110" s="61">
        <f>SUM(W94:W109)</f>
        <v>54268.5</v>
      </c>
    </row>
    <row r="111" spans="1:23" x14ac:dyDescent="0.3">
      <c r="A111" s="71"/>
      <c r="B111" s="72"/>
      <c r="C111" s="72"/>
      <c r="D111" s="73"/>
      <c r="E111" s="72"/>
      <c r="F111" s="73"/>
      <c r="G111" s="104"/>
      <c r="H111" s="74"/>
      <c r="I111" s="75"/>
      <c r="J111" s="76"/>
      <c r="K111" s="77"/>
      <c r="L111" s="78"/>
      <c r="M111" s="79"/>
      <c r="N111" s="78"/>
      <c r="O111" s="80"/>
      <c r="P111" s="72"/>
      <c r="Q111" s="81"/>
      <c r="R111" s="81"/>
      <c r="S111" s="81"/>
      <c r="T111" s="81"/>
      <c r="U111" s="77"/>
      <c r="V111" s="72"/>
      <c r="W111" s="77"/>
    </row>
    <row r="112" spans="1:23" ht="15" thickBot="1" x14ac:dyDescent="0.35"/>
    <row r="113" spans="1:23" x14ac:dyDescent="0.3">
      <c r="A113" s="62">
        <v>708</v>
      </c>
      <c r="B113" s="63">
        <v>7008</v>
      </c>
      <c r="C113" s="63" t="s">
        <v>7</v>
      </c>
      <c r="D113" s="63"/>
      <c r="E113" s="63" t="str">
        <f t="shared" ref="E113:E122" si="102">CONCATENATE(C113,D113)</f>
        <v>X</v>
      </c>
      <c r="F113" s="63" t="s">
        <v>11</v>
      </c>
      <c r="G113" s="101">
        <v>2</v>
      </c>
      <c r="H113" s="63" t="str">
        <f t="shared" ref="H113:H122" si="103">CONCATENATE(F113,"/",G113)</f>
        <v>XXX254/2</v>
      </c>
      <c r="I113" s="63" t="s">
        <v>8</v>
      </c>
      <c r="J113" s="63" t="s">
        <v>19</v>
      </c>
      <c r="K113" s="64">
        <v>0.20625000000000002</v>
      </c>
      <c r="L113" s="65">
        <v>0.20694444444444446</v>
      </c>
      <c r="M113" s="63" t="s">
        <v>12</v>
      </c>
      <c r="N113" s="65">
        <v>0.22916666666666666</v>
      </c>
      <c r="O113" s="63" t="s">
        <v>1</v>
      </c>
      <c r="P113" s="66" t="str">
        <f t="shared" ref="P113:P121" si="104">IF(M114=O113,"OK","POZOR")</f>
        <v>OK</v>
      </c>
      <c r="Q113" s="67">
        <f t="shared" ref="Q113:Q122" si="105">IF(ISNUMBER(G113),N113-L113,IF(F113="přejezd",N113-L113,0))</f>
        <v>2.2222222222222199E-2</v>
      </c>
      <c r="R113" s="67">
        <f t="shared" ref="R113:R122" si="106">IF(ISNUMBER(G113),L113-K113,0)</f>
        <v>6.9444444444444198E-4</v>
      </c>
      <c r="S113" s="67">
        <f t="shared" ref="S113:S122" si="107">Q113+R113</f>
        <v>2.2916666666666641E-2</v>
      </c>
      <c r="T113" s="67"/>
      <c r="U113" s="63">
        <v>21</v>
      </c>
      <c r="V113" s="63">
        <f>INDEX('Počty dní'!A:E,MATCH(E113,'Počty dní'!C:C,0),4)</f>
        <v>195</v>
      </c>
      <c r="W113" s="68">
        <f t="shared" ref="W113:W122" si="108">V113*U113</f>
        <v>4095</v>
      </c>
    </row>
    <row r="114" spans="1:23" x14ac:dyDescent="0.3">
      <c r="A114" s="69">
        <v>708</v>
      </c>
      <c r="B114" s="4">
        <v>7008</v>
      </c>
      <c r="C114" s="4" t="s">
        <v>7</v>
      </c>
      <c r="D114" s="4"/>
      <c r="E114" s="4" t="str">
        <f t="shared" si="102"/>
        <v>X</v>
      </c>
      <c r="F114" s="4" t="s">
        <v>20</v>
      </c>
      <c r="G114" s="102">
        <v>3</v>
      </c>
      <c r="H114" s="4" t="str">
        <f t="shared" si="103"/>
        <v>XXX260/3</v>
      </c>
      <c r="I114" s="4" t="s">
        <v>19</v>
      </c>
      <c r="J114" s="4" t="s">
        <v>19</v>
      </c>
      <c r="K114" s="7">
        <v>0.23055555555555554</v>
      </c>
      <c r="L114" s="5">
        <v>0.23333333333333331</v>
      </c>
      <c r="M114" s="4" t="s">
        <v>1</v>
      </c>
      <c r="N114" s="5">
        <v>0.2638888888888889</v>
      </c>
      <c r="O114" s="4" t="s">
        <v>18</v>
      </c>
      <c r="P114" s="14" t="str">
        <f t="shared" si="104"/>
        <v>OK</v>
      </c>
      <c r="Q114" s="15">
        <f t="shared" si="105"/>
        <v>3.0555555555555586E-2</v>
      </c>
      <c r="R114" s="15">
        <f t="shared" si="106"/>
        <v>2.7777777777777679E-3</v>
      </c>
      <c r="S114" s="15">
        <f t="shared" si="107"/>
        <v>3.3333333333333354E-2</v>
      </c>
      <c r="T114" s="15">
        <f t="shared" ref="T114:T122" si="109">K114-N113</f>
        <v>1.388888888888884E-3</v>
      </c>
      <c r="U114" s="4">
        <v>27.4</v>
      </c>
      <c r="V114" s="4">
        <f>INDEX('Počty dní'!A:E,MATCH(E114,'Počty dní'!C:C,0),4)</f>
        <v>195</v>
      </c>
      <c r="W114" s="70">
        <f t="shared" si="108"/>
        <v>5343</v>
      </c>
    </row>
    <row r="115" spans="1:23" x14ac:dyDescent="0.3">
      <c r="A115" s="69">
        <v>708</v>
      </c>
      <c r="B115" s="4">
        <v>7008</v>
      </c>
      <c r="C115" s="4" t="s">
        <v>7</v>
      </c>
      <c r="D115" s="4">
        <v>10</v>
      </c>
      <c r="E115" s="4" t="str">
        <f t="shared" si="102"/>
        <v>X10</v>
      </c>
      <c r="F115" s="4" t="s">
        <v>14</v>
      </c>
      <c r="G115" s="102">
        <v>6</v>
      </c>
      <c r="H115" s="4" t="str">
        <f t="shared" si="103"/>
        <v>XXX255/6</v>
      </c>
      <c r="I115" s="4" t="s">
        <v>8</v>
      </c>
      <c r="J115" s="4" t="s">
        <v>19</v>
      </c>
      <c r="K115" s="7">
        <v>0.2673611111111111</v>
      </c>
      <c r="L115" s="5">
        <v>0.27083333333333331</v>
      </c>
      <c r="M115" s="4" t="s">
        <v>18</v>
      </c>
      <c r="N115" s="5">
        <v>0.2902777777777778</v>
      </c>
      <c r="O115" s="4" t="s">
        <v>1</v>
      </c>
      <c r="P115" s="14" t="str">
        <f t="shared" si="104"/>
        <v>OK</v>
      </c>
      <c r="Q115" s="15">
        <f t="shared" si="105"/>
        <v>1.9444444444444486E-2</v>
      </c>
      <c r="R115" s="15">
        <f t="shared" si="106"/>
        <v>3.4722222222222099E-3</v>
      </c>
      <c r="S115" s="15">
        <f t="shared" si="107"/>
        <v>2.2916666666666696E-2</v>
      </c>
      <c r="T115" s="15">
        <f t="shared" si="109"/>
        <v>3.4722222222222099E-3</v>
      </c>
      <c r="U115" s="4">
        <v>31.3</v>
      </c>
      <c r="V115" s="4">
        <f>INDEX('Počty dní'!A:E,MATCH(E115,'Počty dní'!C:C,0),4)</f>
        <v>195</v>
      </c>
      <c r="W115" s="70">
        <f t="shared" si="108"/>
        <v>6103.5</v>
      </c>
    </row>
    <row r="116" spans="1:23" x14ac:dyDescent="0.3">
      <c r="A116" s="69">
        <v>708</v>
      </c>
      <c r="B116" s="4">
        <v>7008</v>
      </c>
      <c r="C116" s="4" t="s">
        <v>7</v>
      </c>
      <c r="D116" s="4">
        <v>10</v>
      </c>
      <c r="E116" s="4" t="str">
        <f t="shared" si="102"/>
        <v>X10</v>
      </c>
      <c r="F116" s="4" t="s">
        <v>26</v>
      </c>
      <c r="G116" s="102">
        <v>10</v>
      </c>
      <c r="H116" s="4" t="str">
        <f t="shared" si="103"/>
        <v>XXX250/10</v>
      </c>
      <c r="I116" s="4" t="s">
        <v>19</v>
      </c>
      <c r="J116" s="4" t="s">
        <v>19</v>
      </c>
      <c r="K116" s="7">
        <v>0.29166666666666669</v>
      </c>
      <c r="L116" s="5">
        <v>0.2951388888888889</v>
      </c>
      <c r="M116" s="4" t="s">
        <v>1</v>
      </c>
      <c r="N116" s="5">
        <v>0.32430555555555557</v>
      </c>
      <c r="O116" s="4" t="s">
        <v>28</v>
      </c>
      <c r="P116" s="14" t="str">
        <f t="shared" si="104"/>
        <v>OK</v>
      </c>
      <c r="Q116" s="15">
        <f t="shared" si="105"/>
        <v>2.9166666666666674E-2</v>
      </c>
      <c r="R116" s="15">
        <f t="shared" si="106"/>
        <v>3.4722222222222099E-3</v>
      </c>
      <c r="S116" s="15">
        <f t="shared" si="107"/>
        <v>3.2638888888888884E-2</v>
      </c>
      <c r="T116" s="15">
        <f t="shared" si="109"/>
        <v>1.388888888888884E-3</v>
      </c>
      <c r="U116" s="4">
        <v>21</v>
      </c>
      <c r="V116" s="4">
        <f>INDEX('Počty dní'!A:E,MATCH(E116,'Počty dní'!C:C,0),4)</f>
        <v>195</v>
      </c>
      <c r="W116" s="70">
        <f t="shared" si="108"/>
        <v>4095</v>
      </c>
    </row>
    <row r="117" spans="1:23" x14ac:dyDescent="0.3">
      <c r="A117" s="69">
        <v>708</v>
      </c>
      <c r="B117" s="4">
        <v>7008</v>
      </c>
      <c r="C117" s="4" t="s">
        <v>7</v>
      </c>
      <c r="D117" s="4">
        <v>10</v>
      </c>
      <c r="E117" s="4" t="str">
        <f t="shared" si="102"/>
        <v>X10</v>
      </c>
      <c r="F117" s="4" t="s">
        <v>26</v>
      </c>
      <c r="G117" s="102">
        <v>25</v>
      </c>
      <c r="H117" s="4" t="str">
        <f t="shared" si="103"/>
        <v>XXX250/25</v>
      </c>
      <c r="I117" s="4" t="s">
        <v>19</v>
      </c>
      <c r="J117" s="4" t="s">
        <v>19</v>
      </c>
      <c r="K117" s="7">
        <v>0.57291666666666663</v>
      </c>
      <c r="L117" s="5">
        <v>0.57777777777777783</v>
      </c>
      <c r="M117" s="4" t="s">
        <v>28</v>
      </c>
      <c r="N117" s="5">
        <v>0.59652777777777777</v>
      </c>
      <c r="O117" s="4" t="s">
        <v>1</v>
      </c>
      <c r="P117" s="14" t="str">
        <f t="shared" si="104"/>
        <v>OK</v>
      </c>
      <c r="Q117" s="15">
        <f t="shared" si="105"/>
        <v>1.8749999999999933E-2</v>
      </c>
      <c r="R117" s="15">
        <f t="shared" si="106"/>
        <v>4.8611111111112049E-3</v>
      </c>
      <c r="S117" s="15">
        <f t="shared" si="107"/>
        <v>2.3611111111111138E-2</v>
      </c>
      <c r="T117" s="15">
        <f t="shared" si="109"/>
        <v>0.24861111111111106</v>
      </c>
      <c r="U117" s="4">
        <v>21</v>
      </c>
      <c r="V117" s="4">
        <f>INDEX('Počty dní'!A:E,MATCH(E117,'Počty dní'!C:C,0),4)</f>
        <v>195</v>
      </c>
      <c r="W117" s="70">
        <f t="shared" si="108"/>
        <v>4095</v>
      </c>
    </row>
    <row r="118" spans="1:23" x14ac:dyDescent="0.3">
      <c r="A118" s="69">
        <v>708</v>
      </c>
      <c r="B118" s="4">
        <v>7008</v>
      </c>
      <c r="C118" s="4" t="s">
        <v>7</v>
      </c>
      <c r="D118" s="4"/>
      <c r="E118" s="4" t="str">
        <f t="shared" si="102"/>
        <v>X</v>
      </c>
      <c r="F118" s="4" t="s">
        <v>11</v>
      </c>
      <c r="G118" s="102">
        <v>11</v>
      </c>
      <c r="H118" s="4" t="str">
        <f t="shared" si="103"/>
        <v>XXX254/11</v>
      </c>
      <c r="I118" s="4" t="s">
        <v>19</v>
      </c>
      <c r="J118" s="4" t="s">
        <v>19</v>
      </c>
      <c r="K118" s="7">
        <v>0.59930555555555554</v>
      </c>
      <c r="L118" s="5">
        <v>0.60277777777777775</v>
      </c>
      <c r="M118" s="4" t="s">
        <v>1</v>
      </c>
      <c r="N118" s="5">
        <v>0.62222222222222223</v>
      </c>
      <c r="O118" s="4" t="s">
        <v>12</v>
      </c>
      <c r="P118" s="14" t="str">
        <f t="shared" si="104"/>
        <v>OK</v>
      </c>
      <c r="Q118" s="15">
        <f t="shared" si="105"/>
        <v>1.9444444444444486E-2</v>
      </c>
      <c r="R118" s="15">
        <f t="shared" si="106"/>
        <v>3.4722222222222099E-3</v>
      </c>
      <c r="S118" s="15">
        <f t="shared" si="107"/>
        <v>2.2916666666666696E-2</v>
      </c>
      <c r="T118" s="15">
        <f t="shared" si="109"/>
        <v>2.7777777777777679E-3</v>
      </c>
      <c r="U118" s="4">
        <v>17</v>
      </c>
      <c r="V118" s="4">
        <f>INDEX('Počty dní'!A:E,MATCH(E118,'Počty dní'!C:C,0),4)</f>
        <v>195</v>
      </c>
      <c r="W118" s="70">
        <f t="shared" si="108"/>
        <v>3315</v>
      </c>
    </row>
    <row r="119" spans="1:23" x14ac:dyDescent="0.3">
      <c r="A119" s="69">
        <v>708</v>
      </c>
      <c r="B119" s="4">
        <v>7008</v>
      </c>
      <c r="C119" s="4" t="s">
        <v>7</v>
      </c>
      <c r="D119" s="4"/>
      <c r="E119" s="4" t="str">
        <f t="shared" si="102"/>
        <v>X</v>
      </c>
      <c r="F119" s="4" t="s">
        <v>11</v>
      </c>
      <c r="G119" s="102">
        <v>14</v>
      </c>
      <c r="H119" s="4" t="str">
        <f t="shared" si="103"/>
        <v>XXX254/14</v>
      </c>
      <c r="I119" s="4" t="s">
        <v>8</v>
      </c>
      <c r="J119" s="4" t="s">
        <v>19</v>
      </c>
      <c r="K119" s="7">
        <v>0.625</v>
      </c>
      <c r="L119" s="5">
        <v>0.62708333333333333</v>
      </c>
      <c r="M119" s="4" t="s">
        <v>12</v>
      </c>
      <c r="N119" s="5">
        <v>0.64583333333333337</v>
      </c>
      <c r="O119" s="4" t="s">
        <v>1</v>
      </c>
      <c r="P119" s="14" t="str">
        <f t="shared" si="104"/>
        <v>OK</v>
      </c>
      <c r="Q119" s="15">
        <f t="shared" si="105"/>
        <v>1.8750000000000044E-2</v>
      </c>
      <c r="R119" s="15">
        <f t="shared" si="106"/>
        <v>2.0833333333333259E-3</v>
      </c>
      <c r="S119" s="15">
        <f t="shared" si="107"/>
        <v>2.083333333333337E-2</v>
      </c>
      <c r="T119" s="15">
        <f t="shared" si="109"/>
        <v>2.7777777777777679E-3</v>
      </c>
      <c r="U119" s="4">
        <v>17</v>
      </c>
      <c r="V119" s="4">
        <f>INDEX('Počty dní'!A:E,MATCH(E119,'Počty dní'!C:C,0),4)</f>
        <v>195</v>
      </c>
      <c r="W119" s="70">
        <f t="shared" si="108"/>
        <v>3315</v>
      </c>
    </row>
    <row r="120" spans="1:23" x14ac:dyDescent="0.3">
      <c r="A120" s="69">
        <v>708</v>
      </c>
      <c r="B120" s="4">
        <v>7008</v>
      </c>
      <c r="C120" s="4" t="s">
        <v>7</v>
      </c>
      <c r="D120" s="4"/>
      <c r="E120" s="4" t="str">
        <f t="shared" si="102"/>
        <v>X</v>
      </c>
      <c r="F120" s="4" t="s">
        <v>11</v>
      </c>
      <c r="G120" s="102">
        <v>15</v>
      </c>
      <c r="H120" s="4" t="str">
        <f t="shared" si="103"/>
        <v>XXX254/15</v>
      </c>
      <c r="I120" s="4" t="s">
        <v>8</v>
      </c>
      <c r="J120" s="4" t="s">
        <v>19</v>
      </c>
      <c r="K120" s="7">
        <v>0.68402777777777779</v>
      </c>
      <c r="L120" s="5">
        <v>0.68611111111111101</v>
      </c>
      <c r="M120" s="4" t="s">
        <v>1</v>
      </c>
      <c r="N120" s="5">
        <v>0.7055555555555556</v>
      </c>
      <c r="O120" s="4" t="s">
        <v>12</v>
      </c>
      <c r="P120" s="14" t="str">
        <f t="shared" si="104"/>
        <v>OK</v>
      </c>
      <c r="Q120" s="15">
        <f t="shared" si="105"/>
        <v>1.9444444444444597E-2</v>
      </c>
      <c r="R120" s="15">
        <f t="shared" si="106"/>
        <v>2.0833333333332149E-3</v>
      </c>
      <c r="S120" s="15">
        <f t="shared" si="107"/>
        <v>2.1527777777777812E-2</v>
      </c>
      <c r="T120" s="15">
        <f t="shared" si="109"/>
        <v>3.819444444444442E-2</v>
      </c>
      <c r="U120" s="4">
        <v>17</v>
      </c>
      <c r="V120" s="4">
        <f>INDEX('Počty dní'!A:E,MATCH(E120,'Počty dní'!C:C,0),4)</f>
        <v>195</v>
      </c>
      <c r="W120" s="70">
        <f t="shared" si="108"/>
        <v>3315</v>
      </c>
    </row>
    <row r="121" spans="1:23" x14ac:dyDescent="0.3">
      <c r="A121" s="69">
        <v>708</v>
      </c>
      <c r="B121" s="4">
        <v>7008</v>
      </c>
      <c r="C121" s="4" t="s">
        <v>7</v>
      </c>
      <c r="D121" s="4"/>
      <c r="E121" s="4" t="str">
        <f t="shared" si="102"/>
        <v>X</v>
      </c>
      <c r="F121" s="4" t="s">
        <v>11</v>
      </c>
      <c r="G121" s="102">
        <v>18</v>
      </c>
      <c r="H121" s="4" t="str">
        <f t="shared" si="103"/>
        <v>XXX254/18</v>
      </c>
      <c r="I121" s="4" t="s">
        <v>8</v>
      </c>
      <c r="J121" s="4" t="s">
        <v>19</v>
      </c>
      <c r="K121" s="7">
        <v>0.70833333333333337</v>
      </c>
      <c r="L121" s="5">
        <v>0.7104166666666667</v>
      </c>
      <c r="M121" s="4" t="s">
        <v>12</v>
      </c>
      <c r="N121" s="5">
        <v>0.72916666666666663</v>
      </c>
      <c r="O121" s="4" t="s">
        <v>1</v>
      </c>
      <c r="P121" s="14" t="str">
        <f t="shared" si="104"/>
        <v>OK</v>
      </c>
      <c r="Q121" s="15">
        <f t="shared" si="105"/>
        <v>1.8749999999999933E-2</v>
      </c>
      <c r="R121" s="15">
        <f t="shared" si="106"/>
        <v>2.0833333333333259E-3</v>
      </c>
      <c r="S121" s="15">
        <f t="shared" si="107"/>
        <v>2.0833333333333259E-2</v>
      </c>
      <c r="T121" s="15">
        <f t="shared" si="109"/>
        <v>2.7777777777777679E-3</v>
      </c>
      <c r="U121" s="4">
        <v>17</v>
      </c>
      <c r="V121" s="4">
        <f>INDEX('Počty dní'!A:E,MATCH(E121,'Počty dní'!C:C,0),4)</f>
        <v>195</v>
      </c>
      <c r="W121" s="70">
        <f t="shared" si="108"/>
        <v>3315</v>
      </c>
    </row>
    <row r="122" spans="1:23" ht="15" thickBot="1" x14ac:dyDescent="0.35">
      <c r="A122" s="69">
        <v>708</v>
      </c>
      <c r="B122" s="4">
        <v>7008</v>
      </c>
      <c r="C122" s="4" t="s">
        <v>7</v>
      </c>
      <c r="D122" s="4"/>
      <c r="E122" s="4" t="str">
        <f t="shared" si="102"/>
        <v>X</v>
      </c>
      <c r="F122" s="4" t="s">
        <v>11</v>
      </c>
      <c r="G122" s="102">
        <v>17</v>
      </c>
      <c r="H122" s="4" t="str">
        <f t="shared" si="103"/>
        <v>XXX254/17</v>
      </c>
      <c r="I122" s="4" t="s">
        <v>8</v>
      </c>
      <c r="J122" s="4" t="s">
        <v>19</v>
      </c>
      <c r="K122" s="7">
        <v>0.76736111111111116</v>
      </c>
      <c r="L122" s="5">
        <v>0.76944444444444438</v>
      </c>
      <c r="M122" s="4" t="s">
        <v>1</v>
      </c>
      <c r="N122" s="5">
        <v>0.78888888888888886</v>
      </c>
      <c r="O122" s="4" t="s">
        <v>12</v>
      </c>
      <c r="P122" s="14"/>
      <c r="Q122" s="15">
        <f t="shared" si="105"/>
        <v>1.9444444444444486E-2</v>
      </c>
      <c r="R122" s="15">
        <f t="shared" si="106"/>
        <v>2.0833333333332149E-3</v>
      </c>
      <c r="S122" s="15">
        <f t="shared" si="107"/>
        <v>2.1527777777777701E-2</v>
      </c>
      <c r="T122" s="15">
        <f t="shared" si="109"/>
        <v>3.8194444444444531E-2</v>
      </c>
      <c r="U122" s="4">
        <v>17</v>
      </c>
      <c r="V122" s="4">
        <f>INDEX('Počty dní'!A:E,MATCH(E122,'Počty dní'!C:C,0),4)</f>
        <v>195</v>
      </c>
      <c r="W122" s="70">
        <f t="shared" si="108"/>
        <v>3315</v>
      </c>
    </row>
    <row r="123" spans="1:23" ht="15" thickBot="1" x14ac:dyDescent="0.35">
      <c r="A123" s="48" t="str">
        <f ca="1">CONCATENATE(INDIRECT("R[-3]C[0]",FALSE),"celkem")</f>
        <v>708celkem</v>
      </c>
      <c r="B123" s="49"/>
      <c r="C123" s="49" t="str">
        <f ca="1">INDIRECT("R[-1]C[12]",FALSE)</f>
        <v>Dolní Město,,pošta</v>
      </c>
      <c r="D123" s="50"/>
      <c r="E123" s="49"/>
      <c r="F123" s="50"/>
      <c r="G123" s="103"/>
      <c r="H123" s="51"/>
      <c r="I123" s="52"/>
      <c r="J123" s="53" t="str">
        <f ca="1">INDIRECT("R[-3]C[0]",FALSE)</f>
        <v>V</v>
      </c>
      <c r="K123" s="54"/>
      <c r="L123" s="55"/>
      <c r="M123" s="56"/>
      <c r="N123" s="55"/>
      <c r="O123" s="57"/>
      <c r="P123" s="49"/>
      <c r="Q123" s="58">
        <f>SUM(Q113:Q122)</f>
        <v>0.21597222222222243</v>
      </c>
      <c r="R123" s="58">
        <f t="shared" ref="R123:T123" si="110">SUM(R113:R122)</f>
        <v>2.7083333333333126E-2</v>
      </c>
      <c r="S123" s="58">
        <f t="shared" si="110"/>
        <v>0.24305555555555555</v>
      </c>
      <c r="T123" s="58">
        <f t="shared" si="110"/>
        <v>0.33958333333333329</v>
      </c>
      <c r="U123" s="59">
        <f>SUM(U113:U122)</f>
        <v>206.7</v>
      </c>
      <c r="V123" s="60"/>
      <c r="W123" s="61">
        <f>SUM(W113:W122)</f>
        <v>40306.5</v>
      </c>
    </row>
    <row r="124" spans="1:23" x14ac:dyDescent="0.3">
      <c r="L124" s="1"/>
      <c r="N124" s="1"/>
      <c r="Q124" s="1"/>
      <c r="R124" s="1"/>
      <c r="S124" s="1"/>
      <c r="T124" s="1"/>
    </row>
    <row r="125" spans="1:23" ht="15" thickBot="1" x14ac:dyDescent="0.35"/>
    <row r="126" spans="1:23" x14ac:dyDescent="0.3">
      <c r="A126" s="62">
        <v>709</v>
      </c>
      <c r="B126" s="63">
        <v>7009</v>
      </c>
      <c r="C126" s="63" t="s">
        <v>7</v>
      </c>
      <c r="D126" s="63"/>
      <c r="E126" s="63" t="str">
        <f t="shared" ref="E126:E134" si="111">CONCATENATE(C126,D126)</f>
        <v>X</v>
      </c>
      <c r="F126" s="63" t="s">
        <v>14</v>
      </c>
      <c r="G126" s="101">
        <v>1</v>
      </c>
      <c r="H126" s="63" t="str">
        <f t="shared" ref="H126:H134" si="112">CONCATENATE(F126,"/",G126)</f>
        <v>XXX255/1</v>
      </c>
      <c r="I126" s="63" t="s">
        <v>8</v>
      </c>
      <c r="J126" s="63" t="s">
        <v>8</v>
      </c>
      <c r="K126" s="64">
        <v>0.18888888888888888</v>
      </c>
      <c r="L126" s="65">
        <v>0.18958333333333333</v>
      </c>
      <c r="M126" s="63" t="s">
        <v>15</v>
      </c>
      <c r="N126" s="65">
        <v>0.22500000000000001</v>
      </c>
      <c r="O126" s="63" t="s">
        <v>1</v>
      </c>
      <c r="P126" s="66" t="str">
        <f t="shared" ref="P126:P129" si="113">IF(M127=O126,"OK","POZOR")</f>
        <v>OK</v>
      </c>
      <c r="Q126" s="67">
        <f t="shared" ref="Q126:Q129" si="114">IF(ISNUMBER(G126),N126-L126,IF(F126="přejezd",N126-L126,0))</f>
        <v>3.541666666666668E-2</v>
      </c>
      <c r="R126" s="67">
        <f t="shared" ref="R126:R129" si="115">IF(ISNUMBER(G126),L126-K126,0)</f>
        <v>6.9444444444444198E-4</v>
      </c>
      <c r="S126" s="67">
        <f t="shared" ref="S126:S129" si="116">Q126+R126</f>
        <v>3.6111111111111122E-2</v>
      </c>
      <c r="T126" s="67"/>
      <c r="U126" s="63">
        <v>30.1</v>
      </c>
      <c r="V126" s="63">
        <f>INDEX('Počty dní'!A:E,MATCH(E126,'Počty dní'!C:C,0),4)</f>
        <v>195</v>
      </c>
      <c r="W126" s="68">
        <f t="shared" ref="W126:W134" si="117">V126*U126</f>
        <v>5869.5</v>
      </c>
    </row>
    <row r="127" spans="1:23" x14ac:dyDescent="0.3">
      <c r="A127" s="69">
        <v>709</v>
      </c>
      <c r="B127" s="4">
        <v>7009</v>
      </c>
      <c r="C127" s="4" t="s">
        <v>7</v>
      </c>
      <c r="D127" s="4">
        <v>20</v>
      </c>
      <c r="E127" s="4" t="str">
        <f t="shared" si="111"/>
        <v>X20</v>
      </c>
      <c r="F127" s="4" t="s">
        <v>3</v>
      </c>
      <c r="G127" s="102">
        <v>4</v>
      </c>
      <c r="H127" s="4" t="str">
        <f t="shared" si="112"/>
        <v>XXX256/4</v>
      </c>
      <c r="I127" s="4" t="s">
        <v>8</v>
      </c>
      <c r="J127" s="4" t="s">
        <v>8</v>
      </c>
      <c r="K127" s="7">
        <v>0.24930555555555556</v>
      </c>
      <c r="L127" s="5">
        <v>0.25</v>
      </c>
      <c r="M127" s="4" t="s">
        <v>1</v>
      </c>
      <c r="N127" s="5">
        <v>0.25694444444444448</v>
      </c>
      <c r="O127" s="4" t="s">
        <v>34</v>
      </c>
      <c r="P127" s="14" t="str">
        <f t="shared" ref="P127:P128" si="118">IF(M128=O127,"OK","POZOR")</f>
        <v>OK</v>
      </c>
      <c r="Q127" s="15">
        <f t="shared" ref="Q127:Q128" si="119">IF(ISNUMBER(G127),N127-L127,IF(F127="přejezd",N127-L127,0))</f>
        <v>6.9444444444444753E-3</v>
      </c>
      <c r="R127" s="15">
        <f t="shared" ref="R127:R128" si="120">IF(ISNUMBER(G127),L127-K127,0)</f>
        <v>6.9444444444444198E-4</v>
      </c>
      <c r="S127" s="15">
        <f t="shared" ref="S127:S128" si="121">Q127+R127</f>
        <v>7.6388888888889173E-3</v>
      </c>
      <c r="T127" s="15">
        <f t="shared" ref="T127:T128" si="122">K127-N126</f>
        <v>2.4305555555555552E-2</v>
      </c>
      <c r="U127" s="4">
        <v>6.2</v>
      </c>
      <c r="V127" s="4">
        <f>INDEX('Počty dní'!A:E,MATCH(E127,'Počty dní'!C:C,0),4)</f>
        <v>195</v>
      </c>
      <c r="W127" s="70">
        <f t="shared" si="117"/>
        <v>1209</v>
      </c>
    </row>
    <row r="128" spans="1:23" x14ac:dyDescent="0.3">
      <c r="A128" s="69">
        <v>709</v>
      </c>
      <c r="B128" s="4">
        <v>7009</v>
      </c>
      <c r="C128" s="4" t="s">
        <v>7</v>
      </c>
      <c r="D128" s="4">
        <v>20</v>
      </c>
      <c r="E128" s="4" t="str">
        <f t="shared" si="111"/>
        <v>X20</v>
      </c>
      <c r="F128" s="4" t="s">
        <v>3</v>
      </c>
      <c r="G128" s="102">
        <v>5</v>
      </c>
      <c r="H128" s="4" t="str">
        <f t="shared" si="112"/>
        <v>XXX256/5</v>
      </c>
      <c r="I128" s="4" t="s">
        <v>8</v>
      </c>
      <c r="J128" s="4" t="s">
        <v>8</v>
      </c>
      <c r="K128" s="7">
        <v>0.25833333333333336</v>
      </c>
      <c r="L128" s="5">
        <v>0.25972222222222224</v>
      </c>
      <c r="M128" s="4" t="s">
        <v>34</v>
      </c>
      <c r="N128" s="5">
        <v>0.26944444444444443</v>
      </c>
      <c r="O128" s="4" t="s">
        <v>1</v>
      </c>
      <c r="P128" s="14" t="str">
        <f t="shared" si="118"/>
        <v>OK</v>
      </c>
      <c r="Q128" s="15">
        <f t="shared" si="119"/>
        <v>9.7222222222221877E-3</v>
      </c>
      <c r="R128" s="15">
        <f t="shared" si="120"/>
        <v>1.388888888888884E-3</v>
      </c>
      <c r="S128" s="15">
        <f t="shared" si="121"/>
        <v>1.1111111111111072E-2</v>
      </c>
      <c r="T128" s="15">
        <f t="shared" si="122"/>
        <v>1.388888888888884E-3</v>
      </c>
      <c r="U128" s="4">
        <v>6.2</v>
      </c>
      <c r="V128" s="4">
        <f>INDEX('Počty dní'!A:E,MATCH(E128,'Počty dní'!C:C,0),4)</f>
        <v>195</v>
      </c>
      <c r="W128" s="70">
        <f t="shared" si="117"/>
        <v>1209</v>
      </c>
    </row>
    <row r="129" spans="1:23" x14ac:dyDescent="0.3">
      <c r="A129" s="69">
        <v>709</v>
      </c>
      <c r="B129" s="4">
        <v>7009</v>
      </c>
      <c r="C129" s="4" t="s">
        <v>7</v>
      </c>
      <c r="D129" s="4"/>
      <c r="E129" s="4" t="str">
        <f t="shared" si="111"/>
        <v>X</v>
      </c>
      <c r="F129" s="4" t="s">
        <v>22</v>
      </c>
      <c r="G129" s="102">
        <v>3</v>
      </c>
      <c r="H129" s="4" t="str">
        <f t="shared" si="112"/>
        <v>XXX259/3</v>
      </c>
      <c r="I129" s="4" t="s">
        <v>8</v>
      </c>
      <c r="J129" s="4" t="s">
        <v>8</v>
      </c>
      <c r="K129" s="7">
        <v>0.27013888888888887</v>
      </c>
      <c r="L129" s="5">
        <v>0.27083333333333331</v>
      </c>
      <c r="M129" s="4" t="s">
        <v>1</v>
      </c>
      <c r="N129" s="5">
        <v>0.30694444444444441</v>
      </c>
      <c r="O129" s="4" t="s">
        <v>23</v>
      </c>
      <c r="P129" s="14" t="str">
        <f t="shared" si="113"/>
        <v>OK</v>
      </c>
      <c r="Q129" s="15">
        <f t="shared" si="114"/>
        <v>3.6111111111111094E-2</v>
      </c>
      <c r="R129" s="15">
        <f t="shared" si="115"/>
        <v>6.9444444444444198E-4</v>
      </c>
      <c r="S129" s="15">
        <f t="shared" si="116"/>
        <v>3.6805555555555536E-2</v>
      </c>
      <c r="T129" s="15">
        <f t="shared" ref="T129" si="123">K129-N128</f>
        <v>6.9444444444444198E-4</v>
      </c>
      <c r="U129" s="4">
        <v>29.6</v>
      </c>
      <c r="V129" s="4">
        <f>INDEX('Počty dní'!A:E,MATCH(E129,'Počty dní'!C:C,0),4)</f>
        <v>195</v>
      </c>
      <c r="W129" s="70">
        <f t="shared" si="117"/>
        <v>5772</v>
      </c>
    </row>
    <row r="130" spans="1:23" x14ac:dyDescent="0.3">
      <c r="A130" s="69">
        <v>709</v>
      </c>
      <c r="B130" s="4">
        <v>7009</v>
      </c>
      <c r="C130" s="4" t="s">
        <v>7</v>
      </c>
      <c r="D130" s="4"/>
      <c r="E130" s="4" t="str">
        <f t="shared" si="111"/>
        <v>X</v>
      </c>
      <c r="F130" s="4" t="s">
        <v>22</v>
      </c>
      <c r="G130" s="102">
        <v>8</v>
      </c>
      <c r="H130" s="4" t="str">
        <f t="shared" si="112"/>
        <v>XXX259/8</v>
      </c>
      <c r="I130" s="4" t="s">
        <v>8</v>
      </c>
      <c r="J130" s="4" t="s">
        <v>8</v>
      </c>
      <c r="K130" s="7">
        <v>0.3972222222222222</v>
      </c>
      <c r="L130" s="5">
        <v>0.39930555555555558</v>
      </c>
      <c r="M130" s="4" t="s">
        <v>23</v>
      </c>
      <c r="N130" s="5">
        <v>0.43958333333333338</v>
      </c>
      <c r="O130" s="4" t="s">
        <v>1</v>
      </c>
      <c r="P130" s="14" t="str">
        <f t="shared" ref="P130:P133" si="124">IF(M131=O130,"OK","POZOR")</f>
        <v>OK</v>
      </c>
      <c r="Q130" s="15">
        <f t="shared" ref="Q130:Q134" si="125">IF(ISNUMBER(G130),N130-L130,IF(F130="přejezd",N130-L130,0))</f>
        <v>4.0277777777777801E-2</v>
      </c>
      <c r="R130" s="15">
        <f t="shared" ref="R130:R134" si="126">IF(ISNUMBER(G130),L130-K130,0)</f>
        <v>2.0833333333333814E-3</v>
      </c>
      <c r="S130" s="15">
        <f t="shared" ref="S130:S134" si="127">Q130+R130</f>
        <v>4.2361111111111183E-2</v>
      </c>
      <c r="T130" s="15">
        <f t="shared" ref="T130:T134" si="128">K130-N129</f>
        <v>9.027777777777779E-2</v>
      </c>
      <c r="U130" s="4">
        <v>33.799999999999997</v>
      </c>
      <c r="V130" s="4">
        <f>INDEX('Počty dní'!A:E,MATCH(E130,'Počty dní'!C:C,0),4)</f>
        <v>195</v>
      </c>
      <c r="W130" s="70">
        <f t="shared" si="117"/>
        <v>6590.9999999999991</v>
      </c>
    </row>
    <row r="131" spans="1:23" x14ac:dyDescent="0.3">
      <c r="A131" s="69">
        <v>709</v>
      </c>
      <c r="B131" s="4">
        <v>7009</v>
      </c>
      <c r="C131" s="4" t="s">
        <v>7</v>
      </c>
      <c r="D131" s="4"/>
      <c r="E131" s="4" t="str">
        <f t="shared" si="111"/>
        <v>X</v>
      </c>
      <c r="F131" s="4" t="s">
        <v>14</v>
      </c>
      <c r="G131" s="102">
        <v>10</v>
      </c>
      <c r="H131" s="4" t="str">
        <f t="shared" si="112"/>
        <v>XXX255/10</v>
      </c>
      <c r="I131" s="4" t="s">
        <v>8</v>
      </c>
      <c r="J131" s="4" t="s">
        <v>8</v>
      </c>
      <c r="K131" s="7">
        <v>0.51874999999999993</v>
      </c>
      <c r="L131" s="5">
        <v>0.52083333333333337</v>
      </c>
      <c r="M131" s="4" t="s">
        <v>1</v>
      </c>
      <c r="N131" s="5">
        <v>0.55694444444444446</v>
      </c>
      <c r="O131" s="4" t="s">
        <v>15</v>
      </c>
      <c r="P131" s="14" t="str">
        <f t="shared" si="124"/>
        <v>OK</v>
      </c>
      <c r="Q131" s="15">
        <f t="shared" si="125"/>
        <v>3.6111111111111094E-2</v>
      </c>
      <c r="R131" s="15">
        <f t="shared" si="126"/>
        <v>2.083333333333437E-3</v>
      </c>
      <c r="S131" s="15">
        <f t="shared" si="127"/>
        <v>3.8194444444444531E-2</v>
      </c>
      <c r="T131" s="15">
        <f t="shared" si="128"/>
        <v>7.9166666666666552E-2</v>
      </c>
      <c r="U131" s="4">
        <v>30.1</v>
      </c>
      <c r="V131" s="4">
        <f>INDEX('Počty dní'!A:E,MATCH(E131,'Počty dní'!C:C,0),4)</f>
        <v>195</v>
      </c>
      <c r="W131" s="70">
        <f t="shared" si="117"/>
        <v>5869.5</v>
      </c>
    </row>
    <row r="132" spans="1:23" x14ac:dyDescent="0.3">
      <c r="A132" s="69">
        <f>A131</f>
        <v>709</v>
      </c>
      <c r="B132" s="4">
        <v>7009</v>
      </c>
      <c r="C132" s="4" t="str">
        <f>C131</f>
        <v>X</v>
      </c>
      <c r="D132" s="4"/>
      <c r="E132" s="4" t="str">
        <f t="shared" si="111"/>
        <v>X</v>
      </c>
      <c r="F132" s="4" t="s">
        <v>92</v>
      </c>
      <c r="G132" s="102"/>
      <c r="H132" s="4" t="str">
        <f t="shared" si="112"/>
        <v>přejezd/</v>
      </c>
      <c r="I132" s="4"/>
      <c r="J132" s="4" t="str">
        <f>J131</f>
        <v>S</v>
      </c>
      <c r="K132" s="7">
        <v>0.60069444444444442</v>
      </c>
      <c r="L132" s="5">
        <v>0.60069444444444442</v>
      </c>
      <c r="M132" s="4" t="str">
        <f>O131</f>
        <v>Ledeč n.Sáz.,,Husovo nám.</v>
      </c>
      <c r="N132" s="5">
        <v>0.60277777777777775</v>
      </c>
      <c r="O132" s="4" t="str">
        <f>M133</f>
        <v>Ledeč n.Sáz.,,Podolí</v>
      </c>
      <c r="P132" s="14" t="str">
        <f t="shared" si="124"/>
        <v>OK</v>
      </c>
      <c r="Q132" s="15">
        <f t="shared" si="125"/>
        <v>2.0833333333333259E-3</v>
      </c>
      <c r="R132" s="15">
        <f t="shared" si="126"/>
        <v>0</v>
      </c>
      <c r="S132" s="15">
        <f t="shared" si="127"/>
        <v>2.0833333333333259E-3</v>
      </c>
      <c r="T132" s="15">
        <f t="shared" si="128"/>
        <v>4.3749999999999956E-2</v>
      </c>
      <c r="U132" s="4">
        <v>0</v>
      </c>
      <c r="V132" s="4">
        <f>INDEX('Počty dní'!A:E,MATCH(E132,'Počty dní'!C:C,0),4)</f>
        <v>195</v>
      </c>
      <c r="W132" s="70">
        <f t="shared" si="117"/>
        <v>0</v>
      </c>
    </row>
    <row r="133" spans="1:23" x14ac:dyDescent="0.3">
      <c r="A133" s="69">
        <v>709</v>
      </c>
      <c r="B133" s="4">
        <v>7009</v>
      </c>
      <c r="C133" s="4" t="s">
        <v>7</v>
      </c>
      <c r="D133" s="4"/>
      <c r="E133" s="4" t="str">
        <f t="shared" si="111"/>
        <v>X</v>
      </c>
      <c r="F133" s="4" t="s">
        <v>14</v>
      </c>
      <c r="G133" s="102">
        <v>13</v>
      </c>
      <c r="H133" s="4" t="str">
        <f t="shared" si="112"/>
        <v>XXX255/13</v>
      </c>
      <c r="I133" s="4" t="s">
        <v>8</v>
      </c>
      <c r="J133" s="4" t="s">
        <v>8</v>
      </c>
      <c r="K133" s="7">
        <v>0.60277777777777775</v>
      </c>
      <c r="L133" s="5">
        <v>0.60416666666666663</v>
      </c>
      <c r="M133" s="4" t="s">
        <v>16</v>
      </c>
      <c r="N133" s="5">
        <v>0.63888888888888895</v>
      </c>
      <c r="O133" s="4" t="s">
        <v>1</v>
      </c>
      <c r="P133" s="14" t="str">
        <f t="shared" si="124"/>
        <v>OK</v>
      </c>
      <c r="Q133" s="15">
        <f t="shared" si="125"/>
        <v>3.4722222222222321E-2</v>
      </c>
      <c r="R133" s="15">
        <f t="shared" si="126"/>
        <v>1.388888888888884E-3</v>
      </c>
      <c r="S133" s="15">
        <f t="shared" si="127"/>
        <v>3.6111111111111205E-2</v>
      </c>
      <c r="T133" s="15">
        <f t="shared" si="128"/>
        <v>0</v>
      </c>
      <c r="U133" s="4">
        <v>26.2</v>
      </c>
      <c r="V133" s="4">
        <f>INDEX('Počty dní'!A:E,MATCH(E133,'Počty dní'!C:C,0),4)</f>
        <v>195</v>
      </c>
      <c r="W133" s="70">
        <f t="shared" si="117"/>
        <v>5109</v>
      </c>
    </row>
    <row r="134" spans="1:23" ht="15" thickBot="1" x14ac:dyDescent="0.35">
      <c r="A134" s="69">
        <v>709</v>
      </c>
      <c r="B134" s="4">
        <v>7009</v>
      </c>
      <c r="C134" s="4" t="s">
        <v>7</v>
      </c>
      <c r="D134" s="4"/>
      <c r="E134" s="4" t="str">
        <f t="shared" si="111"/>
        <v>X</v>
      </c>
      <c r="F134" s="4" t="s">
        <v>14</v>
      </c>
      <c r="G134" s="102">
        <v>14</v>
      </c>
      <c r="H134" s="4" t="str">
        <f t="shared" si="112"/>
        <v>XXX255/14</v>
      </c>
      <c r="I134" s="4" t="s">
        <v>8</v>
      </c>
      <c r="J134" s="4" t="s">
        <v>8</v>
      </c>
      <c r="K134" s="7">
        <v>0.64444444444444449</v>
      </c>
      <c r="L134" s="5">
        <v>0.64583333333333337</v>
      </c>
      <c r="M134" s="4" t="s">
        <v>1</v>
      </c>
      <c r="N134" s="5">
        <v>0.67569444444444438</v>
      </c>
      <c r="O134" s="4" t="s">
        <v>15</v>
      </c>
      <c r="P134" s="14"/>
      <c r="Q134" s="15">
        <f t="shared" si="125"/>
        <v>2.9861111111111005E-2</v>
      </c>
      <c r="R134" s="15">
        <f t="shared" si="126"/>
        <v>1.388888888888884E-3</v>
      </c>
      <c r="S134" s="15">
        <f t="shared" si="127"/>
        <v>3.1249999999999889E-2</v>
      </c>
      <c r="T134" s="15">
        <f t="shared" si="128"/>
        <v>5.5555555555555358E-3</v>
      </c>
      <c r="U134" s="4">
        <v>24.3</v>
      </c>
      <c r="V134" s="4">
        <f>INDEX('Počty dní'!A:E,MATCH(E134,'Počty dní'!C:C,0),4)</f>
        <v>195</v>
      </c>
      <c r="W134" s="70">
        <f t="shared" si="117"/>
        <v>4738.5</v>
      </c>
    </row>
    <row r="135" spans="1:23" ht="15" thickBot="1" x14ac:dyDescent="0.35">
      <c r="A135" s="48" t="str">
        <f ca="1">CONCATENATE(INDIRECT("R[-3]C[0]",FALSE),"celkem")</f>
        <v>709celkem</v>
      </c>
      <c r="B135" s="49"/>
      <c r="C135" s="49" t="str">
        <f ca="1">INDIRECT("R[-1]C[12]",FALSE)</f>
        <v>Ledeč n.Sáz.,,Husovo nám.</v>
      </c>
      <c r="D135" s="50"/>
      <c r="E135" s="49"/>
      <c r="F135" s="50"/>
      <c r="G135" s="103"/>
      <c r="H135" s="51"/>
      <c r="I135" s="52"/>
      <c r="J135" s="53" t="str">
        <f ca="1">INDIRECT("R[-3]C[0]",FALSE)</f>
        <v>S</v>
      </c>
      <c r="K135" s="54"/>
      <c r="L135" s="55"/>
      <c r="M135" s="56"/>
      <c r="N135" s="55"/>
      <c r="O135" s="57"/>
      <c r="P135" s="49"/>
      <c r="Q135" s="58">
        <f>SUM(Q126:Q134)</f>
        <v>0.23124999999999998</v>
      </c>
      <c r="R135" s="58">
        <f>SUM(R126:R134)</f>
        <v>1.0416666666666796E-2</v>
      </c>
      <c r="S135" s="58">
        <f>SUM(S126:S134)</f>
        <v>0.24166666666666678</v>
      </c>
      <c r="T135" s="58">
        <f>SUM(T126:T134)</f>
        <v>0.24513888888888871</v>
      </c>
      <c r="U135" s="59">
        <f>SUM(U126:U134)</f>
        <v>186.5</v>
      </c>
      <c r="V135" s="60"/>
      <c r="W135" s="61">
        <f>SUM(W126:W134)</f>
        <v>36367.5</v>
      </c>
    </row>
    <row r="136" spans="1:23" x14ac:dyDescent="0.3">
      <c r="L136" s="1"/>
      <c r="N136" s="1"/>
      <c r="Q136" s="1"/>
      <c r="R136" s="1"/>
      <c r="S136" s="1"/>
      <c r="T136" s="1"/>
    </row>
    <row r="137" spans="1:23" ht="15" thickBot="1" x14ac:dyDescent="0.35">
      <c r="L137" s="1"/>
      <c r="N137" s="1"/>
      <c r="Q137" s="1"/>
      <c r="R137" s="1"/>
      <c r="S137" s="1"/>
      <c r="T137" s="1"/>
    </row>
    <row r="138" spans="1:23" x14ac:dyDescent="0.3">
      <c r="A138" s="62">
        <v>710</v>
      </c>
      <c r="B138" s="63">
        <v>7010</v>
      </c>
      <c r="C138" s="63" t="s">
        <v>7</v>
      </c>
      <c r="D138" s="63"/>
      <c r="E138" s="63" t="str">
        <f t="shared" ref="E138:E143" si="129">CONCATENATE(C138,D138)</f>
        <v>X</v>
      </c>
      <c r="F138" s="63" t="s">
        <v>14</v>
      </c>
      <c r="G138" s="101">
        <v>2</v>
      </c>
      <c r="H138" s="63" t="str">
        <f t="shared" ref="H138:H143" si="130">CONCATENATE(F138,"/",G138)</f>
        <v>XXX255/2</v>
      </c>
      <c r="I138" s="63" t="s">
        <v>8</v>
      </c>
      <c r="J138" s="63" t="s">
        <v>19</v>
      </c>
      <c r="K138" s="64">
        <v>0.19444444444444445</v>
      </c>
      <c r="L138" s="65">
        <v>0.19583333333333333</v>
      </c>
      <c r="M138" s="63" t="s">
        <v>1</v>
      </c>
      <c r="N138" s="65">
        <v>0.22916666666666666</v>
      </c>
      <c r="O138" s="63" t="s">
        <v>16</v>
      </c>
      <c r="P138" s="66" t="str">
        <f t="shared" ref="P138:P140" si="131">IF(M139=O138,"OK","POZOR")</f>
        <v>OK</v>
      </c>
      <c r="Q138" s="67">
        <f t="shared" ref="Q138:Q140" si="132">IF(ISNUMBER(G138),N138-L138,IF(F138="přejezd",N138-L138,0))</f>
        <v>3.3333333333333326E-2</v>
      </c>
      <c r="R138" s="67">
        <f t="shared" ref="R138:R140" si="133">IF(ISNUMBER(G138),L138-K138,0)</f>
        <v>1.388888888888884E-3</v>
      </c>
      <c r="S138" s="67">
        <f t="shared" ref="S138:S140" si="134">Q138+R138</f>
        <v>3.472222222222221E-2</v>
      </c>
      <c r="T138" s="67"/>
      <c r="U138" s="63">
        <v>26.1</v>
      </c>
      <c r="V138" s="63">
        <f>INDEX('Počty dní'!A:E,MATCH(E138,'Počty dní'!C:C,0),4)</f>
        <v>195</v>
      </c>
      <c r="W138" s="68">
        <f t="shared" ref="W138:W143" si="135">V138*U138</f>
        <v>5089.5</v>
      </c>
    </row>
    <row r="139" spans="1:23" x14ac:dyDescent="0.3">
      <c r="A139" s="69">
        <f>A138</f>
        <v>710</v>
      </c>
      <c r="B139" s="4">
        <v>7010</v>
      </c>
      <c r="C139" s="4" t="str">
        <f>C138</f>
        <v>X</v>
      </c>
      <c r="D139" s="4"/>
      <c r="E139" s="4" t="str">
        <f t="shared" si="129"/>
        <v>X</v>
      </c>
      <c r="F139" s="4" t="s">
        <v>92</v>
      </c>
      <c r="G139" s="102"/>
      <c r="H139" s="4" t="str">
        <f t="shared" si="130"/>
        <v>přejezd/</v>
      </c>
      <c r="I139" s="4"/>
      <c r="J139" s="4" t="str">
        <f>J138</f>
        <v>V</v>
      </c>
      <c r="K139" s="7">
        <v>0.22916666666666666</v>
      </c>
      <c r="L139" s="5">
        <v>0.22916666666666666</v>
      </c>
      <c r="M139" s="4" t="str">
        <f>O138</f>
        <v>Ledeč n.Sáz.,,Podolí</v>
      </c>
      <c r="N139" s="5">
        <v>0.23124999999999998</v>
      </c>
      <c r="O139" s="4" t="str">
        <f>M140</f>
        <v>Ledeč n.Sáz.,,Husovo nám.</v>
      </c>
      <c r="P139" s="14" t="str">
        <f t="shared" si="131"/>
        <v>OK</v>
      </c>
      <c r="Q139" s="15">
        <f t="shared" si="132"/>
        <v>2.0833333333333259E-3</v>
      </c>
      <c r="R139" s="15">
        <f t="shared" si="133"/>
        <v>0</v>
      </c>
      <c r="S139" s="15">
        <f t="shared" si="134"/>
        <v>2.0833333333333259E-3</v>
      </c>
      <c r="T139" s="15">
        <f t="shared" ref="T139:T140" si="136">K139-N138</f>
        <v>0</v>
      </c>
      <c r="U139" s="4">
        <v>0</v>
      </c>
      <c r="V139" s="4">
        <f>INDEX('Počty dní'!A:E,MATCH(E139,'Počty dní'!C:C,0),4)</f>
        <v>195</v>
      </c>
      <c r="W139" s="70">
        <f t="shared" ref="W139" si="137">V139*U139</f>
        <v>0</v>
      </c>
    </row>
    <row r="140" spans="1:23" x14ac:dyDescent="0.3">
      <c r="A140" s="69">
        <v>710</v>
      </c>
      <c r="B140" s="4">
        <v>7010</v>
      </c>
      <c r="C140" s="4" t="s">
        <v>7</v>
      </c>
      <c r="D140" s="4"/>
      <c r="E140" s="4" t="str">
        <f t="shared" si="129"/>
        <v>X</v>
      </c>
      <c r="F140" s="4" t="s">
        <v>14</v>
      </c>
      <c r="G140" s="102">
        <v>5</v>
      </c>
      <c r="H140" s="4" t="str">
        <f t="shared" si="130"/>
        <v>XXX255/5</v>
      </c>
      <c r="I140" s="4" t="s">
        <v>19</v>
      </c>
      <c r="J140" s="4" t="s">
        <v>19</v>
      </c>
      <c r="K140" s="7">
        <v>0.25347222222222221</v>
      </c>
      <c r="L140" s="5">
        <v>0.25555555555555559</v>
      </c>
      <c r="M140" s="4" t="s">
        <v>15</v>
      </c>
      <c r="N140" s="5">
        <v>0.31666666666666665</v>
      </c>
      <c r="O140" s="4" t="s">
        <v>18</v>
      </c>
      <c r="P140" s="14" t="str">
        <f t="shared" si="131"/>
        <v>OK</v>
      </c>
      <c r="Q140" s="15">
        <f t="shared" si="132"/>
        <v>6.1111111111111061E-2</v>
      </c>
      <c r="R140" s="15">
        <f t="shared" si="133"/>
        <v>2.0833333333333814E-3</v>
      </c>
      <c r="S140" s="15">
        <f t="shared" si="134"/>
        <v>6.3194444444444442E-2</v>
      </c>
      <c r="T140" s="15">
        <f t="shared" si="136"/>
        <v>2.2222222222222227E-2</v>
      </c>
      <c r="U140" s="4">
        <v>61.4</v>
      </c>
      <c r="V140" s="4">
        <f>INDEX('Počty dní'!A:E,MATCH(E140,'Počty dní'!C:C,0),4)</f>
        <v>195</v>
      </c>
      <c r="W140" s="70">
        <f t="shared" si="135"/>
        <v>11973</v>
      </c>
    </row>
    <row r="141" spans="1:23" x14ac:dyDescent="0.3">
      <c r="A141" s="69">
        <v>710</v>
      </c>
      <c r="B141" s="4">
        <v>7010</v>
      </c>
      <c r="C141" s="4" t="s">
        <v>7</v>
      </c>
      <c r="D141" s="4"/>
      <c r="E141" s="4" t="str">
        <f t="shared" si="129"/>
        <v>X</v>
      </c>
      <c r="F141" s="4" t="s">
        <v>20</v>
      </c>
      <c r="G141" s="102">
        <v>8</v>
      </c>
      <c r="H141" s="4" t="str">
        <f t="shared" si="130"/>
        <v>XXX260/8</v>
      </c>
      <c r="I141" s="4" t="s">
        <v>19</v>
      </c>
      <c r="J141" s="4" t="s">
        <v>19</v>
      </c>
      <c r="K141" s="7">
        <v>0.3576388888888889</v>
      </c>
      <c r="L141" s="5">
        <v>0.3611111111111111</v>
      </c>
      <c r="M141" s="4" t="s">
        <v>18</v>
      </c>
      <c r="N141" s="5">
        <v>0.39027777777777778</v>
      </c>
      <c r="O141" s="4" t="s">
        <v>1</v>
      </c>
      <c r="P141" s="14" t="str">
        <f t="shared" ref="P141" si="138">IF(M142=O141,"OK","POZOR")</f>
        <v>OK</v>
      </c>
      <c r="Q141" s="15">
        <f t="shared" ref="Q141" si="139">IF(ISNUMBER(G141),N141-L141,IF(F141="přejezd",N141-L141,0))</f>
        <v>2.9166666666666674E-2</v>
      </c>
      <c r="R141" s="15">
        <f t="shared" ref="R141" si="140">IF(ISNUMBER(G141),L141-K141,0)</f>
        <v>3.4722222222222099E-3</v>
      </c>
      <c r="S141" s="15">
        <f t="shared" ref="S141" si="141">Q141+R141</f>
        <v>3.2638888888888884E-2</v>
      </c>
      <c r="T141" s="15">
        <f t="shared" ref="T141" si="142">K141-N140</f>
        <v>4.0972222222222243E-2</v>
      </c>
      <c r="U141" s="4">
        <v>27.4</v>
      </c>
      <c r="V141" s="4">
        <f>INDEX('Počty dní'!A:E,MATCH(E141,'Počty dní'!C:C,0),4)</f>
        <v>195</v>
      </c>
      <c r="W141" s="70">
        <f t="shared" si="135"/>
        <v>5343</v>
      </c>
    </row>
    <row r="142" spans="1:23" x14ac:dyDescent="0.3">
      <c r="A142" s="69">
        <v>710</v>
      </c>
      <c r="B142" s="4">
        <v>7010</v>
      </c>
      <c r="C142" s="4" t="s">
        <v>7</v>
      </c>
      <c r="D142" s="4"/>
      <c r="E142" s="4" t="str">
        <f t="shared" si="129"/>
        <v>X</v>
      </c>
      <c r="F142" s="4" t="s">
        <v>11</v>
      </c>
      <c r="G142" s="102">
        <v>5</v>
      </c>
      <c r="H142" s="4" t="str">
        <f t="shared" si="130"/>
        <v>XXX254/5</v>
      </c>
      <c r="I142" s="4" t="s">
        <v>8</v>
      </c>
      <c r="J142" s="4" t="s">
        <v>19</v>
      </c>
      <c r="K142" s="7">
        <v>0.39305555555555555</v>
      </c>
      <c r="L142" s="5">
        <v>0.39444444444444443</v>
      </c>
      <c r="M142" s="4" t="s">
        <v>1</v>
      </c>
      <c r="N142" s="5">
        <v>0.40625</v>
      </c>
      <c r="O142" s="4" t="s">
        <v>13</v>
      </c>
      <c r="P142" s="14" t="str">
        <f t="shared" ref="P142:P146" si="143">IF(M143=O142,"OK","POZOR")</f>
        <v>OK</v>
      </c>
      <c r="Q142" s="15">
        <f t="shared" ref="Q142:Q146" si="144">IF(ISNUMBER(G142),N142-L142,IF(F142="přejezd",N142-L142,0))</f>
        <v>1.1805555555555569E-2</v>
      </c>
      <c r="R142" s="15">
        <f t="shared" ref="R142:R146" si="145">IF(ISNUMBER(G142),L142-K142,0)</f>
        <v>1.388888888888884E-3</v>
      </c>
      <c r="S142" s="15">
        <f t="shared" ref="S142:S146" si="146">Q142+R142</f>
        <v>1.3194444444444453E-2</v>
      </c>
      <c r="T142" s="15">
        <f t="shared" ref="T142:T146" si="147">K142-N141</f>
        <v>2.7777777777777679E-3</v>
      </c>
      <c r="U142" s="4">
        <v>10.4</v>
      </c>
      <c r="V142" s="4">
        <f>INDEX('Počty dní'!A:E,MATCH(E142,'Počty dní'!C:C,0),4)</f>
        <v>195</v>
      </c>
      <c r="W142" s="70">
        <f t="shared" si="135"/>
        <v>2028</v>
      </c>
    </row>
    <row r="143" spans="1:23" x14ac:dyDescent="0.3">
      <c r="A143" s="69">
        <v>710</v>
      </c>
      <c r="B143" s="4">
        <v>7010</v>
      </c>
      <c r="C143" s="4" t="s">
        <v>7</v>
      </c>
      <c r="D143" s="4"/>
      <c r="E143" s="4" t="str">
        <f t="shared" si="129"/>
        <v>X</v>
      </c>
      <c r="F143" s="4" t="s">
        <v>11</v>
      </c>
      <c r="G143" s="102">
        <v>8</v>
      </c>
      <c r="H143" s="4" t="str">
        <f t="shared" si="130"/>
        <v>XXX254/8</v>
      </c>
      <c r="I143" s="4" t="s">
        <v>8</v>
      </c>
      <c r="J143" s="4" t="s">
        <v>19</v>
      </c>
      <c r="K143" s="7">
        <v>0.42499999999999999</v>
      </c>
      <c r="L143" s="5">
        <v>0.42638888888888887</v>
      </c>
      <c r="M143" s="4" t="s">
        <v>13</v>
      </c>
      <c r="N143" s="5">
        <v>0.4375</v>
      </c>
      <c r="O143" s="4" t="s">
        <v>1</v>
      </c>
      <c r="P143" s="14" t="str">
        <f t="shared" si="143"/>
        <v>OK</v>
      </c>
      <c r="Q143" s="15">
        <f t="shared" si="144"/>
        <v>1.1111111111111127E-2</v>
      </c>
      <c r="R143" s="15">
        <f t="shared" si="145"/>
        <v>1.388888888888884E-3</v>
      </c>
      <c r="S143" s="15">
        <f t="shared" si="146"/>
        <v>1.2500000000000011E-2</v>
      </c>
      <c r="T143" s="15">
        <f t="shared" si="147"/>
        <v>1.8749999999999989E-2</v>
      </c>
      <c r="U143" s="4">
        <v>10.4</v>
      </c>
      <c r="V143" s="4">
        <f>INDEX('Počty dní'!A:E,MATCH(E143,'Počty dní'!C:C,0),4)</f>
        <v>195</v>
      </c>
      <c r="W143" s="70">
        <f t="shared" si="135"/>
        <v>2028</v>
      </c>
    </row>
    <row r="144" spans="1:23" x14ac:dyDescent="0.3">
      <c r="A144" s="69">
        <v>710</v>
      </c>
      <c r="B144" s="4">
        <v>7010</v>
      </c>
      <c r="C144" s="4" t="s">
        <v>7</v>
      </c>
      <c r="D144" s="4"/>
      <c r="E144" s="4" t="str">
        <f>CONCATENATE(C144,D144)</f>
        <v>X</v>
      </c>
      <c r="F144" s="4" t="s">
        <v>11</v>
      </c>
      <c r="G144" s="102">
        <v>7</v>
      </c>
      <c r="H144" s="4" t="str">
        <f>CONCATENATE(F144,"/",G144)</f>
        <v>XXX254/7</v>
      </c>
      <c r="I144" s="4" t="s">
        <v>8</v>
      </c>
      <c r="J144" s="4" t="s">
        <v>19</v>
      </c>
      <c r="K144" s="7">
        <v>0.51736111111111105</v>
      </c>
      <c r="L144" s="5">
        <v>0.51944444444444449</v>
      </c>
      <c r="M144" s="4" t="s">
        <v>1</v>
      </c>
      <c r="N144" s="5">
        <v>0.53888888888888886</v>
      </c>
      <c r="O144" s="4" t="s">
        <v>12</v>
      </c>
      <c r="P144" s="14" t="str">
        <f t="shared" si="143"/>
        <v>OK</v>
      </c>
      <c r="Q144" s="15">
        <f t="shared" si="144"/>
        <v>1.9444444444444375E-2</v>
      </c>
      <c r="R144" s="15">
        <f t="shared" si="145"/>
        <v>2.083333333333437E-3</v>
      </c>
      <c r="S144" s="15">
        <f t="shared" si="146"/>
        <v>2.1527777777777812E-2</v>
      </c>
      <c r="T144" s="15">
        <f t="shared" si="147"/>
        <v>7.9861111111111049E-2</v>
      </c>
      <c r="U144" s="4">
        <v>17</v>
      </c>
      <c r="V144" s="4">
        <f>INDEX('Počty dní'!A:E,MATCH(E144,'Počty dní'!C:C,0),4)</f>
        <v>195</v>
      </c>
      <c r="W144" s="70">
        <f t="shared" ref="W144:W149" si="148">V144*U144</f>
        <v>3315</v>
      </c>
    </row>
    <row r="145" spans="1:23" x14ac:dyDescent="0.3">
      <c r="A145" s="69">
        <v>710</v>
      </c>
      <c r="B145" s="4">
        <v>7010</v>
      </c>
      <c r="C145" s="4" t="s">
        <v>7</v>
      </c>
      <c r="D145" s="4"/>
      <c r="E145" s="4" t="str">
        <f>CONCATENATE(C145,D145)</f>
        <v>X</v>
      </c>
      <c r="F145" s="4" t="s">
        <v>11</v>
      </c>
      <c r="G145" s="102">
        <v>10</v>
      </c>
      <c r="H145" s="4" t="str">
        <f>CONCATENATE(F145,"/",G145)</f>
        <v>XXX254/10</v>
      </c>
      <c r="I145" s="4" t="s">
        <v>8</v>
      </c>
      <c r="J145" s="4" t="s">
        <v>19</v>
      </c>
      <c r="K145" s="7">
        <v>0.54166666666666663</v>
      </c>
      <c r="L145" s="5">
        <v>0.54375000000000007</v>
      </c>
      <c r="M145" s="4" t="s">
        <v>12</v>
      </c>
      <c r="N145" s="5">
        <v>0.5625</v>
      </c>
      <c r="O145" s="4" t="s">
        <v>1</v>
      </c>
      <c r="P145" s="14" t="str">
        <f t="shared" si="143"/>
        <v>OK</v>
      </c>
      <c r="Q145" s="15">
        <f t="shared" si="144"/>
        <v>1.8749999999999933E-2</v>
      </c>
      <c r="R145" s="15">
        <f t="shared" si="145"/>
        <v>2.083333333333437E-3</v>
      </c>
      <c r="S145" s="15">
        <f t="shared" si="146"/>
        <v>2.083333333333337E-2</v>
      </c>
      <c r="T145" s="15">
        <f t="shared" si="147"/>
        <v>2.7777777777777679E-3</v>
      </c>
      <c r="U145" s="4">
        <v>17</v>
      </c>
      <c r="V145" s="4">
        <f>INDEX('Počty dní'!A:E,MATCH(E145,'Počty dní'!C:C,0),4)</f>
        <v>195</v>
      </c>
      <c r="W145" s="70">
        <f t="shared" si="148"/>
        <v>3315</v>
      </c>
    </row>
    <row r="146" spans="1:23" x14ac:dyDescent="0.3">
      <c r="A146" s="69">
        <v>710</v>
      </c>
      <c r="B146" s="4">
        <v>7010</v>
      </c>
      <c r="C146" s="4" t="str">
        <f>C145</f>
        <v>X</v>
      </c>
      <c r="D146" s="4"/>
      <c r="E146" s="4" t="str">
        <f>CONCATENATE(C146,D146)</f>
        <v>X</v>
      </c>
      <c r="F146" s="4" t="s">
        <v>92</v>
      </c>
      <c r="G146" s="102"/>
      <c r="H146" s="4" t="str">
        <f>CONCATENATE(F146,"/",G146)</f>
        <v>přejezd/</v>
      </c>
      <c r="I146" s="4"/>
      <c r="J146" s="4" t="str">
        <f>J145</f>
        <v>V</v>
      </c>
      <c r="K146" s="7">
        <v>0.58124999999999993</v>
      </c>
      <c r="L146" s="5">
        <v>0.58124999999999993</v>
      </c>
      <c r="M146" s="4" t="str">
        <f>O145</f>
        <v>Humpolec,,aut.nádr.</v>
      </c>
      <c r="N146" s="5">
        <v>0.58333333333333337</v>
      </c>
      <c r="O146" s="4" t="str">
        <f>M147</f>
        <v>Humpolec,,pošta</v>
      </c>
      <c r="P146" s="14" t="str">
        <f t="shared" si="143"/>
        <v>OK</v>
      </c>
      <c r="Q146" s="15">
        <f t="shared" si="144"/>
        <v>2.083333333333437E-3</v>
      </c>
      <c r="R146" s="15">
        <f t="shared" si="145"/>
        <v>0</v>
      </c>
      <c r="S146" s="15">
        <f t="shared" si="146"/>
        <v>2.083333333333437E-3</v>
      </c>
      <c r="T146" s="15">
        <f t="shared" si="147"/>
        <v>1.8749999999999933E-2</v>
      </c>
      <c r="U146" s="4">
        <v>0</v>
      </c>
      <c r="V146" s="4">
        <f>INDEX('Počty dní'!A:E,MATCH(E146,'Počty dní'!C:C,0),4)</f>
        <v>195</v>
      </c>
      <c r="W146" s="70">
        <f t="shared" si="148"/>
        <v>0</v>
      </c>
    </row>
    <row r="147" spans="1:23" x14ac:dyDescent="0.3">
      <c r="A147" s="69">
        <v>710</v>
      </c>
      <c r="B147" s="4">
        <v>7010</v>
      </c>
      <c r="C147" s="4" t="s">
        <v>7</v>
      </c>
      <c r="D147" s="4">
        <v>10</v>
      </c>
      <c r="E147" s="4" t="str">
        <f>CONCATENATE(C147,D147)</f>
        <v>X10</v>
      </c>
      <c r="F147" s="4" t="s">
        <v>14</v>
      </c>
      <c r="G147" s="102">
        <v>11</v>
      </c>
      <c r="H147" s="4" t="str">
        <f>CONCATENATE(F147,"/",G147)</f>
        <v>XXX255/11</v>
      </c>
      <c r="I147" s="4" t="s">
        <v>8</v>
      </c>
      <c r="J147" s="4" t="s">
        <v>19</v>
      </c>
      <c r="K147" s="7">
        <v>0.58333333333333337</v>
      </c>
      <c r="L147" s="5">
        <v>0.58472222222222225</v>
      </c>
      <c r="M147" s="4" t="s">
        <v>17</v>
      </c>
      <c r="N147" s="5">
        <v>0.60833333333333328</v>
      </c>
      <c r="O147" s="4" t="s">
        <v>18</v>
      </c>
      <c r="P147" s="14" t="str">
        <f t="shared" ref="P147" si="149">IF(M148=O147,"OK","POZOR")</f>
        <v>OK</v>
      </c>
      <c r="Q147" s="15">
        <f t="shared" ref="Q147" si="150">IF(ISNUMBER(G147),N147-L147,IF(F147="přejezd",N147-L147,0))</f>
        <v>2.3611111111111027E-2</v>
      </c>
      <c r="R147" s="15">
        <f t="shared" ref="R147" si="151">IF(ISNUMBER(G147),L147-K147,0)</f>
        <v>1.388888888888884E-3</v>
      </c>
      <c r="S147" s="15">
        <f t="shared" ref="S147" si="152">Q147+R147</f>
        <v>2.4999999999999911E-2</v>
      </c>
      <c r="T147" s="15">
        <f>K147-N146</f>
        <v>0</v>
      </c>
      <c r="U147" s="4">
        <v>32.4</v>
      </c>
      <c r="V147" s="4">
        <f>INDEX('Počty dní'!A:E,MATCH(E147,'Počty dní'!C:C,0),4)</f>
        <v>195</v>
      </c>
      <c r="W147" s="70">
        <f t="shared" si="148"/>
        <v>6318</v>
      </c>
    </row>
    <row r="148" spans="1:23" x14ac:dyDescent="0.3">
      <c r="A148" s="69">
        <v>710</v>
      </c>
      <c r="B148" s="4">
        <v>7010</v>
      </c>
      <c r="C148" s="4" t="s">
        <v>7</v>
      </c>
      <c r="D148" s="4">
        <v>10</v>
      </c>
      <c r="E148" s="4" t="str">
        <f>CONCATENATE(C148,D148)</f>
        <v>X10</v>
      </c>
      <c r="F148" s="4" t="s">
        <v>14</v>
      </c>
      <c r="G148" s="102">
        <v>16</v>
      </c>
      <c r="H148" s="4" t="str">
        <f>CONCATENATE(F148,"/",G148)</f>
        <v>XXX255/16</v>
      </c>
      <c r="I148" s="4" t="s">
        <v>19</v>
      </c>
      <c r="J148" s="4" t="s">
        <v>19</v>
      </c>
      <c r="K148" s="7">
        <v>0.62847222222222221</v>
      </c>
      <c r="L148" s="5">
        <v>0.63194444444444442</v>
      </c>
      <c r="M148" s="4" t="s">
        <v>18</v>
      </c>
      <c r="N148" s="5">
        <v>0.65555555555555556</v>
      </c>
      <c r="O148" s="4" t="s">
        <v>17</v>
      </c>
      <c r="P148" s="14" t="str">
        <f>IF(M149=O148,"OK","POZOR")</f>
        <v>OK</v>
      </c>
      <c r="Q148" s="15">
        <f>IF(ISNUMBER(G148),N148-L148,IF(F148="přejezd",N148-L148,0))</f>
        <v>2.3611111111111138E-2</v>
      </c>
      <c r="R148" s="15">
        <f>IF(ISNUMBER(G148),L148-K148,0)</f>
        <v>3.4722222222222099E-3</v>
      </c>
      <c r="S148" s="15">
        <f>Q148+R148</f>
        <v>2.7083333333333348E-2</v>
      </c>
      <c r="T148" s="15">
        <f>K148-N147</f>
        <v>2.0138888888888928E-2</v>
      </c>
      <c r="U148" s="4">
        <v>32.4</v>
      </c>
      <c r="V148" s="4">
        <f>INDEX('Počty dní'!A:E,MATCH(E148,'Počty dní'!C:C,0),4)</f>
        <v>195</v>
      </c>
      <c r="W148" s="70">
        <f t="shared" si="148"/>
        <v>6318</v>
      </c>
    </row>
    <row r="149" spans="1:23" ht="15" thickBot="1" x14ac:dyDescent="0.35">
      <c r="A149" s="69">
        <v>710</v>
      </c>
      <c r="B149" s="4">
        <v>7010</v>
      </c>
      <c r="C149" s="4" t="str">
        <f>C148</f>
        <v>X</v>
      </c>
      <c r="D149" s="4"/>
      <c r="E149" s="4" t="str">
        <f t="shared" ref="E149" si="153">CONCATENATE(C149,D149)</f>
        <v>X</v>
      </c>
      <c r="F149" s="4" t="s">
        <v>92</v>
      </c>
      <c r="G149" s="102"/>
      <c r="H149" s="4" t="str">
        <f t="shared" ref="H149" si="154">CONCATENATE(F149,"/",G149)</f>
        <v>přejezd/</v>
      </c>
      <c r="I149" s="4"/>
      <c r="J149" s="4" t="str">
        <f>J148</f>
        <v>V</v>
      </c>
      <c r="K149" s="7">
        <v>0.65555555555555556</v>
      </c>
      <c r="L149" s="5">
        <v>0.65555555555555556</v>
      </c>
      <c r="M149" s="4" t="str">
        <f>O148</f>
        <v>Humpolec,,pošta</v>
      </c>
      <c r="N149" s="5">
        <v>0.65763888888888888</v>
      </c>
      <c r="O149" s="4" t="str">
        <f>M75</f>
        <v>Humpolec,,aut.nádr.</v>
      </c>
      <c r="P149" s="14"/>
      <c r="Q149" s="15">
        <f>IF(ISNUMBER(G149),N149-L149,IF(F149="přejezd",N149-L149,0))</f>
        <v>2.0833333333333259E-3</v>
      </c>
      <c r="R149" s="15">
        <f>IF(ISNUMBER(G149),L149-K149,0)</f>
        <v>0</v>
      </c>
      <c r="S149" s="15">
        <f>Q149+R149</f>
        <v>2.0833333333333259E-3</v>
      </c>
      <c r="T149" s="15">
        <f>K149-N148</f>
        <v>0</v>
      </c>
      <c r="U149" s="4">
        <v>0</v>
      </c>
      <c r="V149" s="4">
        <f>INDEX('Počty dní'!A:E,MATCH(E149,'Počty dní'!C:C,0),4)</f>
        <v>195</v>
      </c>
      <c r="W149" s="70">
        <f t="shared" si="148"/>
        <v>0</v>
      </c>
    </row>
    <row r="150" spans="1:23" ht="15" thickBot="1" x14ac:dyDescent="0.35">
      <c r="A150" s="48" t="str">
        <f ca="1">CONCATENATE(INDIRECT("R[-3]C[0]",FALSE),"celkem")</f>
        <v>710celkem</v>
      </c>
      <c r="B150" s="49"/>
      <c r="C150" s="49" t="str">
        <f ca="1">INDIRECT("R[-1]C[12]",FALSE)</f>
        <v>Humpolec,,aut.nádr.</v>
      </c>
      <c r="D150" s="50"/>
      <c r="E150" s="49"/>
      <c r="F150" s="50"/>
      <c r="G150" s="103"/>
      <c r="H150" s="51"/>
      <c r="I150" s="52"/>
      <c r="J150" s="53" t="str">
        <f ca="1">INDIRECT("R[-3]C[0]",FALSE)</f>
        <v>V</v>
      </c>
      <c r="K150" s="54"/>
      <c r="L150" s="55"/>
      <c r="M150" s="56"/>
      <c r="N150" s="55"/>
      <c r="O150" s="57"/>
      <c r="P150" s="49"/>
      <c r="Q150" s="58">
        <f>SUM(Q138:Q149)</f>
        <v>0.23819444444444432</v>
      </c>
      <c r="R150" s="58">
        <f>SUM(R138:R149)</f>
        <v>1.8750000000000211E-2</v>
      </c>
      <c r="S150" s="58">
        <f>SUM(S138:S149)</f>
        <v>0.25694444444444453</v>
      </c>
      <c r="T150" s="58">
        <f>SUM(T138:T149)</f>
        <v>0.20624999999999991</v>
      </c>
      <c r="U150" s="59">
        <f>SUM(U138:U149)</f>
        <v>234.50000000000003</v>
      </c>
      <c r="V150" s="60"/>
      <c r="W150" s="61">
        <f>SUM(W138:W149)</f>
        <v>45727.5</v>
      </c>
    </row>
    <row r="151" spans="1:23" x14ac:dyDescent="0.3">
      <c r="L151" s="1"/>
      <c r="N151" s="1"/>
      <c r="Q151" s="1"/>
      <c r="R151" s="1"/>
      <c r="S151" s="1"/>
      <c r="T151" s="1"/>
    </row>
    <row r="152" spans="1:23" ht="15" thickBot="1" x14ac:dyDescent="0.35"/>
    <row r="153" spans="1:23" x14ac:dyDescent="0.3">
      <c r="A153" s="62">
        <v>711</v>
      </c>
      <c r="B153" s="63">
        <v>7011</v>
      </c>
      <c r="C153" s="63" t="s">
        <v>7</v>
      </c>
      <c r="D153" s="63"/>
      <c r="E153" s="63" t="str">
        <f t="shared" ref="E153:E159" si="155">CONCATENATE(C153,D153)</f>
        <v>X</v>
      </c>
      <c r="F153" s="63" t="s">
        <v>20</v>
      </c>
      <c r="G153" s="101">
        <v>1</v>
      </c>
      <c r="H153" s="63" t="str">
        <f t="shared" ref="H153:H161" si="156">CONCATENATE(F153,"/",G153)</f>
        <v>XXX260/1</v>
      </c>
      <c r="I153" s="63" t="s">
        <v>19</v>
      </c>
      <c r="J153" s="63" t="s">
        <v>19</v>
      </c>
      <c r="K153" s="64">
        <v>0.18680555555555556</v>
      </c>
      <c r="L153" s="65">
        <v>0.18819444444444444</v>
      </c>
      <c r="M153" s="63" t="s">
        <v>1</v>
      </c>
      <c r="N153" s="65">
        <v>0.21875</v>
      </c>
      <c r="O153" s="63" t="s">
        <v>18</v>
      </c>
      <c r="P153" s="66" t="str">
        <f t="shared" ref="P153:P161" si="157">IF(M154=O153,"OK","POZOR")</f>
        <v>OK</v>
      </c>
      <c r="Q153" s="67">
        <f t="shared" ref="Q153:Q160" si="158">IF(ISNUMBER(G153),N153-L153,IF(F153="přejezd",N153-L153,0))</f>
        <v>3.0555555555555558E-2</v>
      </c>
      <c r="R153" s="67">
        <f t="shared" ref="R153:R160" si="159">IF(ISNUMBER(G153),L153-K153,0)</f>
        <v>1.388888888888884E-3</v>
      </c>
      <c r="S153" s="67">
        <f t="shared" ref="S153:S160" si="160">Q153+R153</f>
        <v>3.1944444444444442E-2</v>
      </c>
      <c r="T153" s="67"/>
      <c r="U153" s="63">
        <v>27.4</v>
      </c>
      <c r="V153" s="63">
        <f>INDEX('Počty dní'!A:E,MATCH(E153,'Počty dní'!C:C,0),4)</f>
        <v>195</v>
      </c>
      <c r="W153" s="68">
        <f t="shared" ref="W153:W159" si="161">V153*U153</f>
        <v>5343</v>
      </c>
    </row>
    <row r="154" spans="1:23" x14ac:dyDescent="0.3">
      <c r="A154" s="69">
        <v>711</v>
      </c>
      <c r="B154" s="4">
        <v>7011</v>
      </c>
      <c r="C154" s="4" t="s">
        <v>7</v>
      </c>
      <c r="D154" s="4"/>
      <c r="E154" s="4" t="str">
        <f t="shared" si="155"/>
        <v>X</v>
      </c>
      <c r="F154" s="4" t="s">
        <v>20</v>
      </c>
      <c r="G154" s="102">
        <v>4</v>
      </c>
      <c r="H154" s="4" t="str">
        <f t="shared" si="156"/>
        <v>XXX260/4</v>
      </c>
      <c r="I154" s="4" t="s">
        <v>8</v>
      </c>
      <c r="J154" s="4" t="s">
        <v>19</v>
      </c>
      <c r="K154" s="7">
        <v>0.23263888888888887</v>
      </c>
      <c r="L154" s="5">
        <v>0.23611111111111113</v>
      </c>
      <c r="M154" s="4" t="s">
        <v>18</v>
      </c>
      <c r="N154" s="5">
        <v>0.26527777777777778</v>
      </c>
      <c r="O154" s="4" t="s">
        <v>1</v>
      </c>
      <c r="P154" s="14" t="str">
        <f t="shared" si="157"/>
        <v>OK</v>
      </c>
      <c r="Q154" s="15">
        <f t="shared" si="158"/>
        <v>2.9166666666666646E-2</v>
      </c>
      <c r="R154" s="15">
        <f t="shared" si="159"/>
        <v>3.4722222222222654E-3</v>
      </c>
      <c r="S154" s="15">
        <f t="shared" si="160"/>
        <v>3.2638888888888912E-2</v>
      </c>
      <c r="T154" s="15">
        <f t="shared" ref="T154:T160" si="162">K154-N153</f>
        <v>1.3888888888888867E-2</v>
      </c>
      <c r="U154" s="4">
        <v>27.4</v>
      </c>
      <c r="V154" s="4">
        <f>INDEX('Počty dní'!A:E,MATCH(E154,'Počty dní'!C:C,0),4)</f>
        <v>195</v>
      </c>
      <c r="W154" s="70">
        <f t="shared" si="161"/>
        <v>5343</v>
      </c>
    </row>
    <row r="155" spans="1:23" x14ac:dyDescent="0.3">
      <c r="A155" s="69">
        <v>711</v>
      </c>
      <c r="B155" s="4">
        <v>7011</v>
      </c>
      <c r="C155" s="4" t="s">
        <v>7</v>
      </c>
      <c r="D155" s="4"/>
      <c r="E155" s="4" t="str">
        <f t="shared" si="155"/>
        <v>X</v>
      </c>
      <c r="F155" s="4" t="s">
        <v>11</v>
      </c>
      <c r="G155" s="102">
        <v>3</v>
      </c>
      <c r="H155" s="4" t="str">
        <f t="shared" si="156"/>
        <v>XXX254/3</v>
      </c>
      <c r="I155" s="4" t="s">
        <v>8</v>
      </c>
      <c r="J155" s="4" t="s">
        <v>19</v>
      </c>
      <c r="K155" s="7">
        <v>0.2673611111111111</v>
      </c>
      <c r="L155" s="5">
        <v>0.26944444444444443</v>
      </c>
      <c r="M155" s="4" t="s">
        <v>1</v>
      </c>
      <c r="N155" s="5">
        <v>0.28888888888888892</v>
      </c>
      <c r="O155" s="4" t="s">
        <v>12</v>
      </c>
      <c r="P155" s="14" t="str">
        <f t="shared" si="157"/>
        <v>OK</v>
      </c>
      <c r="Q155" s="15">
        <f t="shared" si="158"/>
        <v>1.9444444444444486E-2</v>
      </c>
      <c r="R155" s="15">
        <f t="shared" si="159"/>
        <v>2.0833333333333259E-3</v>
      </c>
      <c r="S155" s="15">
        <f t="shared" si="160"/>
        <v>2.1527777777777812E-2</v>
      </c>
      <c r="T155" s="15">
        <f t="shared" si="162"/>
        <v>2.0833333333333259E-3</v>
      </c>
      <c r="U155" s="4">
        <v>17</v>
      </c>
      <c r="V155" s="4">
        <f>INDEX('Počty dní'!A:E,MATCH(E155,'Počty dní'!C:C,0),4)</f>
        <v>195</v>
      </c>
      <c r="W155" s="70">
        <f t="shared" si="161"/>
        <v>3315</v>
      </c>
    </row>
    <row r="156" spans="1:23" x14ac:dyDescent="0.3">
      <c r="A156" s="69">
        <v>711</v>
      </c>
      <c r="B156" s="4">
        <v>7011</v>
      </c>
      <c r="C156" s="4" t="s">
        <v>7</v>
      </c>
      <c r="D156" s="4"/>
      <c r="E156" s="4" t="str">
        <f t="shared" si="155"/>
        <v>X</v>
      </c>
      <c r="F156" s="4" t="s">
        <v>11</v>
      </c>
      <c r="G156" s="102">
        <v>6</v>
      </c>
      <c r="H156" s="4" t="str">
        <f t="shared" si="156"/>
        <v>XXX254/6</v>
      </c>
      <c r="I156" s="4" t="s">
        <v>19</v>
      </c>
      <c r="J156" s="4" t="s">
        <v>19</v>
      </c>
      <c r="K156" s="7">
        <v>0.28888888888888892</v>
      </c>
      <c r="L156" s="5">
        <v>0.2902777777777778</v>
      </c>
      <c r="M156" s="4" t="s">
        <v>12</v>
      </c>
      <c r="N156" s="5">
        <v>0.3125</v>
      </c>
      <c r="O156" s="4" t="s">
        <v>1</v>
      </c>
      <c r="P156" s="14" t="str">
        <f t="shared" si="157"/>
        <v>OK</v>
      </c>
      <c r="Q156" s="15">
        <f t="shared" si="158"/>
        <v>2.2222222222222199E-2</v>
      </c>
      <c r="R156" s="15">
        <f t="shared" si="159"/>
        <v>1.388888888888884E-3</v>
      </c>
      <c r="S156" s="15">
        <f t="shared" si="160"/>
        <v>2.3611111111111083E-2</v>
      </c>
      <c r="T156" s="15">
        <f t="shared" si="162"/>
        <v>0</v>
      </c>
      <c r="U156" s="4">
        <v>21</v>
      </c>
      <c r="V156" s="4">
        <f>INDEX('Počty dní'!A:E,MATCH(E156,'Počty dní'!C:C,0),4)</f>
        <v>195</v>
      </c>
      <c r="W156" s="70">
        <f t="shared" si="161"/>
        <v>4095</v>
      </c>
    </row>
    <row r="157" spans="1:23" x14ac:dyDescent="0.3">
      <c r="A157" s="69">
        <v>711</v>
      </c>
      <c r="B157" s="4">
        <v>7011</v>
      </c>
      <c r="C157" s="4" t="s">
        <v>7</v>
      </c>
      <c r="D157" s="4"/>
      <c r="E157" s="4" t="str">
        <f t="shared" si="155"/>
        <v>X</v>
      </c>
      <c r="F157" s="4" t="s">
        <v>20</v>
      </c>
      <c r="G157" s="102">
        <v>7</v>
      </c>
      <c r="H157" s="4" t="str">
        <f t="shared" si="156"/>
        <v>XXX260/7</v>
      </c>
      <c r="I157" s="4" t="s">
        <v>19</v>
      </c>
      <c r="J157" s="4" t="s">
        <v>19</v>
      </c>
      <c r="K157" s="7">
        <v>0.31388888888888888</v>
      </c>
      <c r="L157" s="5">
        <v>0.31666666666666665</v>
      </c>
      <c r="M157" s="4" t="s">
        <v>1</v>
      </c>
      <c r="N157" s="5">
        <v>0.34722222222222227</v>
      </c>
      <c r="O157" s="4" t="s">
        <v>18</v>
      </c>
      <c r="P157" s="14" t="str">
        <f t="shared" si="157"/>
        <v>OK</v>
      </c>
      <c r="Q157" s="15">
        <f t="shared" si="158"/>
        <v>3.0555555555555614E-2</v>
      </c>
      <c r="R157" s="15">
        <f t="shared" si="159"/>
        <v>2.7777777777777679E-3</v>
      </c>
      <c r="S157" s="15">
        <f t="shared" si="160"/>
        <v>3.3333333333333381E-2</v>
      </c>
      <c r="T157" s="15">
        <f t="shared" si="162"/>
        <v>1.388888888888884E-3</v>
      </c>
      <c r="U157" s="4">
        <v>27.4</v>
      </c>
      <c r="V157" s="4">
        <f>INDEX('Počty dní'!A:E,MATCH(E157,'Počty dní'!C:C,0),4)</f>
        <v>195</v>
      </c>
      <c r="W157" s="70">
        <f t="shared" si="161"/>
        <v>5343</v>
      </c>
    </row>
    <row r="158" spans="1:23" x14ac:dyDescent="0.3">
      <c r="A158" s="69">
        <v>711</v>
      </c>
      <c r="B158" s="4">
        <v>7011</v>
      </c>
      <c r="C158" s="4" t="s">
        <v>7</v>
      </c>
      <c r="D158" s="4"/>
      <c r="E158" s="4" t="str">
        <f t="shared" si="155"/>
        <v>X</v>
      </c>
      <c r="F158" s="4" t="s">
        <v>20</v>
      </c>
      <c r="G158" s="102">
        <v>12</v>
      </c>
      <c r="H158" s="4" t="str">
        <f t="shared" si="156"/>
        <v>XXX260/12</v>
      </c>
      <c r="I158" s="4" t="s">
        <v>19</v>
      </c>
      <c r="J158" s="4" t="s">
        <v>19</v>
      </c>
      <c r="K158" s="7">
        <v>0.4826388888888889</v>
      </c>
      <c r="L158" s="5">
        <v>0.4861111111111111</v>
      </c>
      <c r="M158" s="4" t="s">
        <v>18</v>
      </c>
      <c r="N158" s="5">
        <v>0.51527777777777783</v>
      </c>
      <c r="O158" s="4" t="s">
        <v>1</v>
      </c>
      <c r="P158" s="14" t="str">
        <f t="shared" si="157"/>
        <v>OK</v>
      </c>
      <c r="Q158" s="15">
        <f t="shared" si="158"/>
        <v>2.916666666666673E-2</v>
      </c>
      <c r="R158" s="15">
        <f t="shared" si="159"/>
        <v>3.4722222222222099E-3</v>
      </c>
      <c r="S158" s="15">
        <f t="shared" si="160"/>
        <v>3.2638888888888939E-2</v>
      </c>
      <c r="T158" s="15">
        <f t="shared" si="162"/>
        <v>0.13541666666666663</v>
      </c>
      <c r="U158" s="4">
        <v>27.4</v>
      </c>
      <c r="V158" s="4">
        <f>INDEX('Počty dní'!A:E,MATCH(E158,'Počty dní'!C:C,0),4)</f>
        <v>195</v>
      </c>
      <c r="W158" s="70">
        <f t="shared" si="161"/>
        <v>5343</v>
      </c>
    </row>
    <row r="159" spans="1:23" x14ac:dyDescent="0.3">
      <c r="A159" s="69">
        <v>711</v>
      </c>
      <c r="B159" s="4">
        <v>7011</v>
      </c>
      <c r="C159" s="4" t="s">
        <v>7</v>
      </c>
      <c r="D159" s="4"/>
      <c r="E159" s="4" t="str">
        <f t="shared" si="155"/>
        <v>X</v>
      </c>
      <c r="F159" s="4" t="s">
        <v>20</v>
      </c>
      <c r="G159" s="102">
        <v>13</v>
      </c>
      <c r="H159" s="4" t="str">
        <f t="shared" si="156"/>
        <v>XXX260/13</v>
      </c>
      <c r="I159" s="4" t="s">
        <v>19</v>
      </c>
      <c r="J159" s="4" t="s">
        <v>19</v>
      </c>
      <c r="K159" s="7">
        <v>0.5229166666666667</v>
      </c>
      <c r="L159" s="5">
        <v>0.52500000000000002</v>
      </c>
      <c r="M159" s="4" t="s">
        <v>1</v>
      </c>
      <c r="N159" s="5">
        <v>0.55555555555555558</v>
      </c>
      <c r="O159" s="4" t="s">
        <v>18</v>
      </c>
      <c r="P159" s="14" t="str">
        <f t="shared" si="157"/>
        <v>OK</v>
      </c>
      <c r="Q159" s="15">
        <f t="shared" si="158"/>
        <v>3.0555555555555558E-2</v>
      </c>
      <c r="R159" s="15">
        <f t="shared" si="159"/>
        <v>2.0833333333333259E-3</v>
      </c>
      <c r="S159" s="15">
        <f t="shared" si="160"/>
        <v>3.2638888888888884E-2</v>
      </c>
      <c r="T159" s="15">
        <f t="shared" si="162"/>
        <v>7.6388888888888618E-3</v>
      </c>
      <c r="U159" s="4">
        <v>27.4</v>
      </c>
      <c r="V159" s="4">
        <f>INDEX('Počty dní'!A:E,MATCH(E159,'Počty dní'!C:C,0),4)</f>
        <v>195</v>
      </c>
      <c r="W159" s="70">
        <f t="shared" si="161"/>
        <v>5343</v>
      </c>
    </row>
    <row r="160" spans="1:23" x14ac:dyDescent="0.3">
      <c r="A160" s="69">
        <v>711</v>
      </c>
      <c r="B160" s="4">
        <v>7011</v>
      </c>
      <c r="C160" s="4" t="s">
        <v>7</v>
      </c>
      <c r="D160" s="4"/>
      <c r="E160" s="4" t="str">
        <f>CONCATENATE(C160,D160)</f>
        <v>X</v>
      </c>
      <c r="F160" s="4" t="s">
        <v>14</v>
      </c>
      <c r="G160" s="102">
        <v>12</v>
      </c>
      <c r="H160" s="4" t="str">
        <f t="shared" si="156"/>
        <v>XXX255/12</v>
      </c>
      <c r="I160" s="4" t="s">
        <v>19</v>
      </c>
      <c r="J160" s="4" t="s">
        <v>19</v>
      </c>
      <c r="K160" s="7">
        <v>0.5854166666666667</v>
      </c>
      <c r="L160" s="5">
        <v>0.59027777777777779</v>
      </c>
      <c r="M160" s="4" t="s">
        <v>18</v>
      </c>
      <c r="N160" s="5">
        <v>0.64722222222222225</v>
      </c>
      <c r="O160" s="4" t="s">
        <v>15</v>
      </c>
      <c r="P160" s="14" t="str">
        <f t="shared" si="157"/>
        <v>OK</v>
      </c>
      <c r="Q160" s="15">
        <f t="shared" si="158"/>
        <v>5.6944444444444464E-2</v>
      </c>
      <c r="R160" s="15">
        <f t="shared" si="159"/>
        <v>4.8611111111110938E-3</v>
      </c>
      <c r="S160" s="15">
        <f t="shared" si="160"/>
        <v>6.1805555555555558E-2</v>
      </c>
      <c r="T160" s="15">
        <f t="shared" si="162"/>
        <v>2.9861111111111116E-2</v>
      </c>
      <c r="U160" s="4">
        <v>61.4</v>
      </c>
      <c r="V160" s="4">
        <f>INDEX('Počty dní'!A:E,MATCH(E160,'Počty dní'!C:C,0),4)</f>
        <v>195</v>
      </c>
      <c r="W160" s="70">
        <f>V160*U160</f>
        <v>11973</v>
      </c>
    </row>
    <row r="161" spans="1:23" x14ac:dyDescent="0.3">
      <c r="A161" s="69">
        <v>711</v>
      </c>
      <c r="B161" s="4">
        <v>7011</v>
      </c>
      <c r="C161" s="4" t="s">
        <v>7</v>
      </c>
      <c r="D161" s="4"/>
      <c r="E161" s="4" t="str">
        <f>CONCATENATE(C161,D161)</f>
        <v>X</v>
      </c>
      <c r="F161" s="4" t="s">
        <v>14</v>
      </c>
      <c r="G161" s="102">
        <v>15</v>
      </c>
      <c r="H161" s="4" t="str">
        <f t="shared" si="156"/>
        <v>XXX255/15</v>
      </c>
      <c r="I161" s="4" t="s">
        <v>8</v>
      </c>
      <c r="J161" s="4" t="s">
        <v>19</v>
      </c>
      <c r="K161" s="7">
        <v>0.68888888888888888</v>
      </c>
      <c r="L161" s="5">
        <v>0.69097222222222221</v>
      </c>
      <c r="M161" s="4" t="s">
        <v>15</v>
      </c>
      <c r="N161" s="5">
        <v>0.72222222222222221</v>
      </c>
      <c r="O161" s="4" t="s">
        <v>1</v>
      </c>
      <c r="P161" s="14" t="str">
        <f t="shared" si="157"/>
        <v>OK</v>
      </c>
      <c r="Q161" s="15">
        <f t="shared" ref="Q161:Q162" si="163">IF(ISNUMBER(G161),N161-L161,IF(F161="přejezd",N161-L161,0))</f>
        <v>3.125E-2</v>
      </c>
      <c r="R161" s="15">
        <f t="shared" ref="R161:R162" si="164">IF(ISNUMBER(G161),L161-K161,0)</f>
        <v>2.0833333333333259E-3</v>
      </c>
      <c r="S161" s="15">
        <f t="shared" ref="S161:S162" si="165">Q161+R161</f>
        <v>3.3333333333333326E-2</v>
      </c>
      <c r="T161" s="15">
        <f t="shared" ref="T161:T162" si="166">K161-N160</f>
        <v>4.166666666666663E-2</v>
      </c>
      <c r="U161" s="4">
        <v>25.3</v>
      </c>
      <c r="V161" s="4">
        <f>INDEX('Počty dní'!A:E,MATCH(E161,'Počty dní'!C:C,0),4)</f>
        <v>195</v>
      </c>
      <c r="W161" s="70">
        <f>V161*U161</f>
        <v>4933.5</v>
      </c>
    </row>
    <row r="162" spans="1:23" x14ac:dyDescent="0.3">
      <c r="A162" s="69">
        <v>711</v>
      </c>
      <c r="B162" s="4">
        <v>7011</v>
      </c>
      <c r="C162" s="4" t="s">
        <v>7</v>
      </c>
      <c r="D162" s="4"/>
      <c r="E162" s="4" t="str">
        <f>CONCATENATE(C162,D162)</f>
        <v>X</v>
      </c>
      <c r="F162" s="4" t="s">
        <v>14</v>
      </c>
      <c r="G162" s="102">
        <v>18</v>
      </c>
      <c r="H162" s="4" t="str">
        <f>CONCATENATE(F162,"/",G162)</f>
        <v>XXX255/18</v>
      </c>
      <c r="I162" s="4" t="s">
        <v>8</v>
      </c>
      <c r="J162" s="4" t="s">
        <v>19</v>
      </c>
      <c r="K162" s="7">
        <v>0.72777777777777775</v>
      </c>
      <c r="L162" s="5">
        <v>0.72916666666666663</v>
      </c>
      <c r="M162" s="4" t="s">
        <v>1</v>
      </c>
      <c r="N162" s="5">
        <v>0.76527777777777783</v>
      </c>
      <c r="O162" s="4" t="s">
        <v>15</v>
      </c>
      <c r="P162" s="14" t="str">
        <f>IF(M163=O162,"OK","POZOR")</f>
        <v>OK</v>
      </c>
      <c r="Q162" s="15">
        <f t="shared" si="163"/>
        <v>3.6111111111111205E-2</v>
      </c>
      <c r="R162" s="15">
        <f t="shared" si="164"/>
        <v>1.388888888888884E-3</v>
      </c>
      <c r="S162" s="15">
        <f t="shared" si="165"/>
        <v>3.7500000000000089E-2</v>
      </c>
      <c r="T162" s="15">
        <f t="shared" si="166"/>
        <v>5.5555555555555358E-3</v>
      </c>
      <c r="U162" s="4">
        <v>30.9</v>
      </c>
      <c r="V162" s="4">
        <f>INDEX('Počty dní'!A:E,MATCH(E162,'Počty dní'!C:C,0),4)</f>
        <v>195</v>
      </c>
      <c r="W162" s="70">
        <f>V162*U162</f>
        <v>6025.5</v>
      </c>
    </row>
    <row r="163" spans="1:23" ht="15" thickBot="1" x14ac:dyDescent="0.35">
      <c r="A163" s="69">
        <v>711</v>
      </c>
      <c r="B163" s="4">
        <v>7011</v>
      </c>
      <c r="C163" s="4" t="s">
        <v>7</v>
      </c>
      <c r="D163" s="4"/>
      <c r="E163" s="4" t="str">
        <f>CONCATENATE(C163,D163)</f>
        <v>X</v>
      </c>
      <c r="F163" s="4" t="s">
        <v>14</v>
      </c>
      <c r="G163" s="102">
        <v>17</v>
      </c>
      <c r="H163" s="4" t="str">
        <f>CONCATENATE(F163,"/",G163)</f>
        <v>XXX255/17</v>
      </c>
      <c r="I163" s="4" t="s">
        <v>8</v>
      </c>
      <c r="J163" s="4" t="s">
        <v>19</v>
      </c>
      <c r="K163" s="7">
        <v>0.76666666666666672</v>
      </c>
      <c r="L163" s="5">
        <v>0.76736111111111116</v>
      </c>
      <c r="M163" s="4" t="s">
        <v>15</v>
      </c>
      <c r="N163" s="5">
        <v>0.79652777777777772</v>
      </c>
      <c r="O163" s="4" t="s">
        <v>1</v>
      </c>
      <c r="P163" s="14"/>
      <c r="Q163" s="15">
        <f>IF(ISNUMBER(G163),N163-L163,IF(F163="přejezd",N163-L163,0))</f>
        <v>2.9166666666666563E-2</v>
      </c>
      <c r="R163" s="15">
        <f>IF(ISNUMBER(G163),L163-K163,0)</f>
        <v>6.9444444444444198E-4</v>
      </c>
      <c r="S163" s="15">
        <f>Q163+R163</f>
        <v>2.9861111111111005E-2</v>
      </c>
      <c r="T163" s="15">
        <f>K163-N162</f>
        <v>1.388888888888884E-3</v>
      </c>
      <c r="U163" s="4">
        <v>24.3</v>
      </c>
      <c r="V163" s="4">
        <f>INDEX('Počty dní'!A:E,MATCH(E163,'Počty dní'!C:C,0),4)</f>
        <v>195</v>
      </c>
      <c r="W163" s="70">
        <f>V163*U163</f>
        <v>4738.5</v>
      </c>
    </row>
    <row r="164" spans="1:23" ht="15" thickBot="1" x14ac:dyDescent="0.35">
      <c r="A164" s="48" t="str">
        <f ca="1">CONCATENATE(INDIRECT("R[-3]C[0]",FALSE),"celkem")</f>
        <v>711celkem</v>
      </c>
      <c r="B164" s="49"/>
      <c r="C164" s="49" t="str">
        <f ca="1">INDIRECT("R[-1]C[12]",FALSE)</f>
        <v>Humpolec,,aut.nádr.</v>
      </c>
      <c r="D164" s="50"/>
      <c r="E164" s="49"/>
      <c r="F164" s="50"/>
      <c r="G164" s="103"/>
      <c r="H164" s="51"/>
      <c r="I164" s="52"/>
      <c r="J164" s="53" t="str">
        <f ca="1">INDIRECT("R[-3]C[0]",FALSE)</f>
        <v>V</v>
      </c>
      <c r="K164" s="54"/>
      <c r="L164" s="55"/>
      <c r="M164" s="56"/>
      <c r="N164" s="55"/>
      <c r="O164" s="57"/>
      <c r="P164" s="49"/>
      <c r="Q164" s="58">
        <f>SUM(Q153:Q163)</f>
        <v>0.34513888888888899</v>
      </c>
      <c r="R164" s="58">
        <f t="shared" ref="R164:T164" si="167">SUM(R153:R163)</f>
        <v>2.5694444444444409E-2</v>
      </c>
      <c r="S164" s="58">
        <f t="shared" si="167"/>
        <v>0.37083333333333346</v>
      </c>
      <c r="T164" s="58">
        <f t="shared" si="167"/>
        <v>0.23888888888888873</v>
      </c>
      <c r="U164" s="59">
        <f>SUM(U153:U163)</f>
        <v>316.89999999999998</v>
      </c>
      <c r="V164" s="60"/>
      <c r="W164" s="61">
        <f>SUM(W153:W163)</f>
        <v>61795.5</v>
      </c>
    </row>
    <row r="165" spans="1:23" x14ac:dyDescent="0.3">
      <c r="L165" s="1"/>
      <c r="N165" s="1"/>
      <c r="Q165" s="1"/>
      <c r="R165" s="1"/>
      <c r="S165" s="1"/>
      <c r="T165" s="1"/>
    </row>
    <row r="166" spans="1:23" ht="15" thickBot="1" x14ac:dyDescent="0.35">
      <c r="L166" s="1"/>
      <c r="N166" s="1"/>
      <c r="Q166" s="1"/>
      <c r="R166" s="1"/>
      <c r="S166" s="1"/>
      <c r="T166" s="1"/>
    </row>
    <row r="167" spans="1:23" x14ac:dyDescent="0.3">
      <c r="A167" s="62">
        <v>712</v>
      </c>
      <c r="B167" s="63">
        <v>7012</v>
      </c>
      <c r="C167" s="63" t="s">
        <v>7</v>
      </c>
      <c r="D167" s="63">
        <v>10</v>
      </c>
      <c r="E167" s="63" t="str">
        <f t="shared" ref="E167:E175" si="168">CONCATENATE(C167,D167)</f>
        <v>X10</v>
      </c>
      <c r="F167" s="63" t="s">
        <v>26</v>
      </c>
      <c r="G167" s="101">
        <v>8</v>
      </c>
      <c r="H167" s="63" t="str">
        <f t="shared" ref="H167:H175" si="169">CONCATENATE(F167,"/",G167)</f>
        <v>XXX250/8</v>
      </c>
      <c r="I167" s="63" t="s">
        <v>19</v>
      </c>
      <c r="J167" s="63" t="s">
        <v>19</v>
      </c>
      <c r="K167" s="64">
        <v>0.27083333333333331</v>
      </c>
      <c r="L167" s="65">
        <v>0.27430555555555552</v>
      </c>
      <c r="M167" s="63" t="s">
        <v>1</v>
      </c>
      <c r="N167" s="65">
        <v>0.29305555555555557</v>
      </c>
      <c r="O167" s="63" t="s">
        <v>28</v>
      </c>
      <c r="P167" s="66" t="str">
        <f t="shared" ref="P167:P174" si="170">IF(M168=O167,"OK","POZOR")</f>
        <v>OK</v>
      </c>
      <c r="Q167" s="67">
        <f t="shared" ref="Q167:Q175" si="171">IF(ISNUMBER(G167),N167-L167,IF(F167="přejezd",N167-L167,0))</f>
        <v>1.8750000000000044E-2</v>
      </c>
      <c r="R167" s="67">
        <f t="shared" ref="R167:R175" si="172">IF(ISNUMBER(G167),L167-K167,0)</f>
        <v>3.4722222222222099E-3</v>
      </c>
      <c r="S167" s="67">
        <f t="shared" ref="S167:S175" si="173">Q167+R167</f>
        <v>2.2222222222222254E-2</v>
      </c>
      <c r="T167" s="67"/>
      <c r="U167" s="63">
        <v>21</v>
      </c>
      <c r="V167" s="63">
        <f>INDEX('Počty dní'!A:E,MATCH(E167,'Počty dní'!C:C,0),4)</f>
        <v>195</v>
      </c>
      <c r="W167" s="68">
        <f t="shared" ref="W167:W175" si="174">V167*U167</f>
        <v>4095</v>
      </c>
    </row>
    <row r="168" spans="1:23" x14ac:dyDescent="0.3">
      <c r="A168" s="69">
        <v>712</v>
      </c>
      <c r="B168" s="4">
        <v>7012</v>
      </c>
      <c r="C168" s="4" t="s">
        <v>7</v>
      </c>
      <c r="D168" s="4"/>
      <c r="E168" s="4" t="str">
        <f t="shared" si="168"/>
        <v>X</v>
      </c>
      <c r="F168" s="4" t="s">
        <v>26</v>
      </c>
      <c r="G168" s="102">
        <v>11</v>
      </c>
      <c r="H168" s="4" t="str">
        <f t="shared" si="169"/>
        <v>XXX250/11</v>
      </c>
      <c r="I168" s="4" t="s">
        <v>19</v>
      </c>
      <c r="J168" s="4" t="s">
        <v>19</v>
      </c>
      <c r="K168" s="7">
        <v>0.29652777777777778</v>
      </c>
      <c r="L168" s="5">
        <v>0.3</v>
      </c>
      <c r="M168" s="4" t="s">
        <v>28</v>
      </c>
      <c r="N168" s="5">
        <v>0.34375</v>
      </c>
      <c r="O168" s="4" t="s">
        <v>23</v>
      </c>
      <c r="P168" s="14" t="str">
        <f t="shared" si="170"/>
        <v>OK</v>
      </c>
      <c r="Q168" s="15">
        <f t="shared" si="171"/>
        <v>4.3750000000000011E-2</v>
      </c>
      <c r="R168" s="15">
        <f t="shared" si="172"/>
        <v>3.4722222222222099E-3</v>
      </c>
      <c r="S168" s="15">
        <f t="shared" si="173"/>
        <v>4.7222222222222221E-2</v>
      </c>
      <c r="T168" s="15">
        <f t="shared" ref="T168:T175" si="175">K168-N167</f>
        <v>3.4722222222222099E-3</v>
      </c>
      <c r="U168" s="4">
        <v>38.9</v>
      </c>
      <c r="V168" s="4">
        <f>INDEX('Počty dní'!A:E,MATCH(E168,'Počty dní'!C:C,0),4)</f>
        <v>195</v>
      </c>
      <c r="W168" s="70">
        <f t="shared" si="174"/>
        <v>7585.5</v>
      </c>
    </row>
    <row r="169" spans="1:23" x14ac:dyDescent="0.3">
      <c r="A169" s="69">
        <v>712</v>
      </c>
      <c r="B169" s="4">
        <v>7012</v>
      </c>
      <c r="C169" s="4" t="s">
        <v>7</v>
      </c>
      <c r="D169" s="4"/>
      <c r="E169" s="4" t="str">
        <f t="shared" si="168"/>
        <v>X</v>
      </c>
      <c r="F169" s="4" t="s">
        <v>26</v>
      </c>
      <c r="G169" s="102">
        <v>16</v>
      </c>
      <c r="H169" s="4" t="str">
        <f t="shared" si="169"/>
        <v>XXX250/16</v>
      </c>
      <c r="I169" s="4" t="s">
        <v>8</v>
      </c>
      <c r="J169" s="4" t="s">
        <v>19</v>
      </c>
      <c r="K169" s="7">
        <v>0.3611111111111111</v>
      </c>
      <c r="L169" s="5">
        <v>0.36458333333333331</v>
      </c>
      <c r="M169" s="4" t="s">
        <v>23</v>
      </c>
      <c r="N169" s="5">
        <v>0.40763888888888888</v>
      </c>
      <c r="O169" s="4" t="s">
        <v>28</v>
      </c>
      <c r="P169" s="14" t="str">
        <f t="shared" si="170"/>
        <v>OK</v>
      </c>
      <c r="Q169" s="15">
        <f t="shared" si="171"/>
        <v>4.3055555555555569E-2</v>
      </c>
      <c r="R169" s="15">
        <f t="shared" si="172"/>
        <v>3.4722222222222099E-3</v>
      </c>
      <c r="S169" s="15">
        <f t="shared" si="173"/>
        <v>4.6527777777777779E-2</v>
      </c>
      <c r="T169" s="15">
        <f t="shared" si="175"/>
        <v>1.7361111111111105E-2</v>
      </c>
      <c r="U169" s="4">
        <v>38.9</v>
      </c>
      <c r="V169" s="4">
        <f>INDEX('Počty dní'!A:E,MATCH(E169,'Počty dní'!C:C,0),4)</f>
        <v>195</v>
      </c>
      <c r="W169" s="70">
        <f t="shared" si="174"/>
        <v>7585.5</v>
      </c>
    </row>
    <row r="170" spans="1:23" x14ac:dyDescent="0.3">
      <c r="A170" s="69">
        <v>712</v>
      </c>
      <c r="B170" s="4">
        <v>7012</v>
      </c>
      <c r="C170" s="4" t="s">
        <v>7</v>
      </c>
      <c r="D170" s="4"/>
      <c r="E170" s="4" t="str">
        <f t="shared" si="168"/>
        <v>X</v>
      </c>
      <c r="F170" s="4" t="s">
        <v>26</v>
      </c>
      <c r="G170" s="102">
        <v>17</v>
      </c>
      <c r="H170" s="4" t="str">
        <f t="shared" si="169"/>
        <v>XXX250/17</v>
      </c>
      <c r="I170" s="4" t="s">
        <v>8</v>
      </c>
      <c r="J170" s="4" t="s">
        <v>19</v>
      </c>
      <c r="K170" s="7">
        <v>0.42152777777777778</v>
      </c>
      <c r="L170" s="5">
        <v>0.42499999999999999</v>
      </c>
      <c r="M170" s="4" t="s">
        <v>28</v>
      </c>
      <c r="N170" s="5">
        <v>0.46875</v>
      </c>
      <c r="O170" s="4" t="s">
        <v>23</v>
      </c>
      <c r="P170" s="14" t="str">
        <f t="shared" si="170"/>
        <v>OK</v>
      </c>
      <c r="Q170" s="15">
        <f t="shared" si="171"/>
        <v>4.3750000000000011E-2</v>
      </c>
      <c r="R170" s="15">
        <f t="shared" si="172"/>
        <v>3.4722222222222099E-3</v>
      </c>
      <c r="S170" s="15">
        <f t="shared" si="173"/>
        <v>4.7222222222222221E-2</v>
      </c>
      <c r="T170" s="15">
        <f t="shared" si="175"/>
        <v>1.3888888888888895E-2</v>
      </c>
      <c r="U170" s="4">
        <v>38.9</v>
      </c>
      <c r="V170" s="4">
        <f>INDEX('Počty dní'!A:E,MATCH(E170,'Počty dní'!C:C,0),4)</f>
        <v>195</v>
      </c>
      <c r="W170" s="70">
        <f t="shared" si="174"/>
        <v>7585.5</v>
      </c>
    </row>
    <row r="171" spans="1:23" x14ac:dyDescent="0.3">
      <c r="A171" s="69">
        <v>712</v>
      </c>
      <c r="B171" s="4">
        <v>7012</v>
      </c>
      <c r="C171" s="4" t="s">
        <v>7</v>
      </c>
      <c r="D171" s="4"/>
      <c r="E171" s="4" t="str">
        <f t="shared" si="168"/>
        <v>X</v>
      </c>
      <c r="F171" s="4" t="s">
        <v>26</v>
      </c>
      <c r="G171" s="102">
        <v>24</v>
      </c>
      <c r="H171" s="4" t="str">
        <f t="shared" si="169"/>
        <v>XXX250/24</v>
      </c>
      <c r="I171" s="4" t="s">
        <v>19</v>
      </c>
      <c r="J171" s="4" t="s">
        <v>19</v>
      </c>
      <c r="K171" s="7">
        <v>0.52777777777777779</v>
      </c>
      <c r="L171" s="5">
        <v>0.53125</v>
      </c>
      <c r="M171" s="4" t="s">
        <v>23</v>
      </c>
      <c r="N171" s="5">
        <v>0.57430555555555551</v>
      </c>
      <c r="O171" s="4" t="s">
        <v>28</v>
      </c>
      <c r="P171" s="14" t="str">
        <f t="shared" si="170"/>
        <v>OK</v>
      </c>
      <c r="Q171" s="15">
        <f t="shared" si="171"/>
        <v>4.3055555555555514E-2</v>
      </c>
      <c r="R171" s="15">
        <f t="shared" si="172"/>
        <v>3.4722222222222099E-3</v>
      </c>
      <c r="S171" s="15">
        <f t="shared" si="173"/>
        <v>4.6527777777777724E-2</v>
      </c>
      <c r="T171" s="15">
        <f t="shared" si="175"/>
        <v>5.902777777777779E-2</v>
      </c>
      <c r="U171" s="4">
        <v>38.9</v>
      </c>
      <c r="V171" s="4">
        <f>INDEX('Počty dní'!A:E,MATCH(E171,'Počty dní'!C:C,0),4)</f>
        <v>195</v>
      </c>
      <c r="W171" s="70">
        <f t="shared" si="174"/>
        <v>7585.5</v>
      </c>
    </row>
    <row r="172" spans="1:23" x14ac:dyDescent="0.3">
      <c r="A172" s="69">
        <v>712</v>
      </c>
      <c r="B172" s="4">
        <v>7012</v>
      </c>
      <c r="C172" s="4" t="s">
        <v>7</v>
      </c>
      <c r="D172" s="4"/>
      <c r="E172" s="4" t="str">
        <f t="shared" si="168"/>
        <v>X</v>
      </c>
      <c r="F172" s="4" t="s">
        <v>26</v>
      </c>
      <c r="G172" s="102">
        <v>27</v>
      </c>
      <c r="H172" s="4" t="str">
        <f t="shared" si="169"/>
        <v>XXX250/27</v>
      </c>
      <c r="I172" s="4" t="s">
        <v>19</v>
      </c>
      <c r="J172" s="4" t="s">
        <v>19</v>
      </c>
      <c r="K172" s="7">
        <v>0.58680555555555558</v>
      </c>
      <c r="L172" s="5">
        <v>0.59166666666666667</v>
      </c>
      <c r="M172" s="4" t="s">
        <v>28</v>
      </c>
      <c r="N172" s="5">
        <v>0.63541666666666663</v>
      </c>
      <c r="O172" s="4" t="s">
        <v>23</v>
      </c>
      <c r="P172" s="14" t="str">
        <f t="shared" si="170"/>
        <v>OK</v>
      </c>
      <c r="Q172" s="15">
        <f t="shared" si="171"/>
        <v>4.3749999999999956E-2</v>
      </c>
      <c r="R172" s="15">
        <f t="shared" si="172"/>
        <v>4.8611111111110938E-3</v>
      </c>
      <c r="S172" s="15">
        <f t="shared" si="173"/>
        <v>4.8611111111111049E-2</v>
      </c>
      <c r="T172" s="15">
        <f t="shared" si="175"/>
        <v>1.2500000000000067E-2</v>
      </c>
      <c r="U172" s="4">
        <v>38.9</v>
      </c>
      <c r="V172" s="4">
        <f>INDEX('Počty dní'!A:E,MATCH(E172,'Počty dní'!C:C,0),4)</f>
        <v>195</v>
      </c>
      <c r="W172" s="70">
        <f t="shared" si="174"/>
        <v>7585.5</v>
      </c>
    </row>
    <row r="173" spans="1:23" x14ac:dyDescent="0.3">
      <c r="A173" s="69">
        <v>712</v>
      </c>
      <c r="B173" s="4">
        <v>7012</v>
      </c>
      <c r="C173" s="4" t="s">
        <v>7</v>
      </c>
      <c r="D173" s="4"/>
      <c r="E173" s="4" t="str">
        <f t="shared" si="168"/>
        <v>X</v>
      </c>
      <c r="F173" s="4" t="s">
        <v>26</v>
      </c>
      <c r="G173" s="102">
        <v>34</v>
      </c>
      <c r="H173" s="4" t="str">
        <f t="shared" si="169"/>
        <v>XXX250/34</v>
      </c>
      <c r="I173" s="4" t="s">
        <v>19</v>
      </c>
      <c r="J173" s="4" t="s">
        <v>19</v>
      </c>
      <c r="K173" s="7">
        <v>0.65277777777777779</v>
      </c>
      <c r="L173" s="5">
        <v>0.65625</v>
      </c>
      <c r="M173" s="4" t="s">
        <v>23</v>
      </c>
      <c r="N173" s="5">
        <v>0.69930555555555562</v>
      </c>
      <c r="O173" s="4" t="s">
        <v>28</v>
      </c>
      <c r="P173" s="14" t="str">
        <f t="shared" si="170"/>
        <v>OK</v>
      </c>
      <c r="Q173" s="15">
        <f t="shared" si="171"/>
        <v>4.3055555555555625E-2</v>
      </c>
      <c r="R173" s="15">
        <f t="shared" si="172"/>
        <v>3.4722222222222099E-3</v>
      </c>
      <c r="S173" s="15">
        <f t="shared" si="173"/>
        <v>4.6527777777777835E-2</v>
      </c>
      <c r="T173" s="15">
        <f t="shared" si="175"/>
        <v>1.736111111111116E-2</v>
      </c>
      <c r="U173" s="4">
        <v>38.9</v>
      </c>
      <c r="V173" s="4">
        <f>INDEX('Počty dní'!A:E,MATCH(E173,'Počty dní'!C:C,0),4)</f>
        <v>195</v>
      </c>
      <c r="W173" s="70">
        <f t="shared" si="174"/>
        <v>7585.5</v>
      </c>
    </row>
    <row r="174" spans="1:23" x14ac:dyDescent="0.3">
      <c r="A174" s="69">
        <v>712</v>
      </c>
      <c r="B174" s="4">
        <v>7012</v>
      </c>
      <c r="C174" s="4" t="s">
        <v>7</v>
      </c>
      <c r="D174" s="4"/>
      <c r="E174" s="4" t="str">
        <f t="shared" si="168"/>
        <v>X</v>
      </c>
      <c r="F174" s="4" t="s">
        <v>26</v>
      </c>
      <c r="G174" s="102">
        <v>33</v>
      </c>
      <c r="H174" s="4" t="str">
        <f t="shared" si="169"/>
        <v>XXX250/33</v>
      </c>
      <c r="I174" s="4" t="s">
        <v>19</v>
      </c>
      <c r="J174" s="4" t="s">
        <v>19</v>
      </c>
      <c r="K174" s="7">
        <v>0.71319444444444446</v>
      </c>
      <c r="L174" s="5">
        <v>0.71666666666666667</v>
      </c>
      <c r="M174" s="4" t="s">
        <v>28</v>
      </c>
      <c r="N174" s="5">
        <v>0.76041666666666663</v>
      </c>
      <c r="O174" s="4" t="s">
        <v>23</v>
      </c>
      <c r="P174" s="14" t="str">
        <f t="shared" si="170"/>
        <v>OK</v>
      </c>
      <c r="Q174" s="15">
        <f t="shared" si="171"/>
        <v>4.3749999999999956E-2</v>
      </c>
      <c r="R174" s="15">
        <f t="shared" si="172"/>
        <v>3.4722222222222099E-3</v>
      </c>
      <c r="S174" s="15">
        <f t="shared" si="173"/>
        <v>4.7222222222222165E-2</v>
      </c>
      <c r="T174" s="15">
        <f t="shared" si="175"/>
        <v>1.388888888888884E-2</v>
      </c>
      <c r="U174" s="4">
        <v>38.9</v>
      </c>
      <c r="V174" s="4">
        <f>INDEX('Počty dní'!A:E,MATCH(E174,'Počty dní'!C:C,0),4)</f>
        <v>195</v>
      </c>
      <c r="W174" s="70">
        <f t="shared" si="174"/>
        <v>7585.5</v>
      </c>
    </row>
    <row r="175" spans="1:23" ht="15" thickBot="1" x14ac:dyDescent="0.35">
      <c r="A175" s="69">
        <v>712</v>
      </c>
      <c r="B175" s="4">
        <v>7012</v>
      </c>
      <c r="C175" s="4" t="s">
        <v>7</v>
      </c>
      <c r="D175" s="4"/>
      <c r="E175" s="4" t="str">
        <f t="shared" si="168"/>
        <v>X</v>
      </c>
      <c r="F175" s="4" t="s">
        <v>26</v>
      </c>
      <c r="G175" s="102">
        <v>40</v>
      </c>
      <c r="H175" s="4" t="str">
        <f t="shared" si="169"/>
        <v>XXX250/40</v>
      </c>
      <c r="I175" s="4" t="s">
        <v>8</v>
      </c>
      <c r="J175" s="4" t="s">
        <v>19</v>
      </c>
      <c r="K175" s="7">
        <v>0.77986111111111101</v>
      </c>
      <c r="L175" s="5">
        <v>0.78125</v>
      </c>
      <c r="M175" s="4" t="s">
        <v>23</v>
      </c>
      <c r="N175" s="5">
        <v>0.80208333333333337</v>
      </c>
      <c r="O175" s="4" t="s">
        <v>27</v>
      </c>
      <c r="P175" s="14"/>
      <c r="Q175" s="15">
        <f t="shared" si="171"/>
        <v>2.083333333333337E-2</v>
      </c>
      <c r="R175" s="15">
        <f t="shared" si="172"/>
        <v>1.388888888888995E-3</v>
      </c>
      <c r="S175" s="15">
        <f t="shared" si="173"/>
        <v>2.2222222222222365E-2</v>
      </c>
      <c r="T175" s="15">
        <f t="shared" si="175"/>
        <v>1.9444444444444375E-2</v>
      </c>
      <c r="U175" s="4">
        <v>19.100000000000001</v>
      </c>
      <c r="V175" s="4">
        <f>INDEX('Počty dní'!A:E,MATCH(E175,'Počty dní'!C:C,0),4)</f>
        <v>195</v>
      </c>
      <c r="W175" s="70">
        <f t="shared" si="174"/>
        <v>3724.5000000000005</v>
      </c>
    </row>
    <row r="176" spans="1:23" ht="15" thickBot="1" x14ac:dyDescent="0.35">
      <c r="A176" s="48" t="str">
        <f ca="1">CONCATENATE(INDIRECT("R[-3]C[0]",FALSE),"celkem")</f>
        <v>712celkem</v>
      </c>
      <c r="B176" s="49"/>
      <c r="C176" s="49" t="str">
        <f ca="1">INDIRECT("R[-1]C[12]",FALSE)</f>
        <v>Humpolec,,poliklinika</v>
      </c>
      <c r="D176" s="50"/>
      <c r="E176" s="49"/>
      <c r="F176" s="50"/>
      <c r="G176" s="103"/>
      <c r="H176" s="51"/>
      <c r="I176" s="52"/>
      <c r="J176" s="53" t="str">
        <f ca="1">INDIRECT("R[-3]C[0]",FALSE)</f>
        <v>V</v>
      </c>
      <c r="K176" s="54"/>
      <c r="L176" s="55"/>
      <c r="M176" s="56"/>
      <c r="N176" s="55"/>
      <c r="O176" s="57"/>
      <c r="P176" s="49"/>
      <c r="Q176" s="58">
        <f>SUM(Q167:Q175)</f>
        <v>0.34375000000000006</v>
      </c>
      <c r="R176" s="58">
        <f t="shared" ref="R176:T176" si="176">SUM(R167:R175)</f>
        <v>3.0555555555555558E-2</v>
      </c>
      <c r="S176" s="58">
        <f t="shared" si="176"/>
        <v>0.37430555555555561</v>
      </c>
      <c r="T176" s="58">
        <f t="shared" si="176"/>
        <v>0.15694444444444444</v>
      </c>
      <c r="U176" s="59">
        <f>SUM(U167:U175)</f>
        <v>312.40000000000003</v>
      </c>
      <c r="V176" s="60"/>
      <c r="W176" s="61">
        <f>SUM(W167:W175)</f>
        <v>60918</v>
      </c>
    </row>
    <row r="178" spans="1:23" ht="15" thickBot="1" x14ac:dyDescent="0.35"/>
    <row r="179" spans="1:23" x14ac:dyDescent="0.3">
      <c r="A179" s="62">
        <v>713</v>
      </c>
      <c r="B179" s="63">
        <v>7013</v>
      </c>
      <c r="C179" s="63" t="s">
        <v>7</v>
      </c>
      <c r="D179" s="63"/>
      <c r="E179" s="63" t="str">
        <f t="shared" ref="E179:E188" si="177">CONCATENATE(C179,D179)</f>
        <v>X</v>
      </c>
      <c r="F179" s="63" t="s">
        <v>26</v>
      </c>
      <c r="G179" s="101">
        <v>1</v>
      </c>
      <c r="H179" s="63" t="str">
        <f t="shared" ref="H179:H190" si="178">CONCATENATE(F179,"/",G179)</f>
        <v>XXX250/1</v>
      </c>
      <c r="I179" s="63" t="s">
        <v>8</v>
      </c>
      <c r="J179" s="63" t="s">
        <v>19</v>
      </c>
      <c r="K179" s="64">
        <v>0.19652777777777777</v>
      </c>
      <c r="L179" s="65">
        <v>0.19791666666666666</v>
      </c>
      <c r="M179" s="63" t="s">
        <v>27</v>
      </c>
      <c r="N179" s="65">
        <v>0.22222222222222221</v>
      </c>
      <c r="O179" s="63" t="s">
        <v>23</v>
      </c>
      <c r="P179" s="66" t="str">
        <f t="shared" ref="P179:P189" si="179">IF(M180=O179,"OK","POZOR")</f>
        <v>OK</v>
      </c>
      <c r="Q179" s="67">
        <f t="shared" ref="Q179:Q190" si="180">IF(ISNUMBER(G179),N179-L179,IF(F179="přejezd",N179-L179,0))</f>
        <v>2.4305555555555552E-2</v>
      </c>
      <c r="R179" s="67">
        <f t="shared" ref="R179:R190" si="181">IF(ISNUMBER(G179),L179-K179,0)</f>
        <v>1.388888888888884E-3</v>
      </c>
      <c r="S179" s="67">
        <f t="shared" ref="S179:S190" si="182">Q179+R179</f>
        <v>2.5694444444444436E-2</v>
      </c>
      <c r="T179" s="67"/>
      <c r="U179" s="63">
        <v>21.7</v>
      </c>
      <c r="V179" s="63">
        <f>INDEX('Počty dní'!A:E,MATCH(E179,'Počty dní'!C:C,0),4)</f>
        <v>195</v>
      </c>
      <c r="W179" s="68">
        <f t="shared" ref="W179:W188" si="183">V179*U179</f>
        <v>4231.5</v>
      </c>
    </row>
    <row r="180" spans="1:23" x14ac:dyDescent="0.3">
      <c r="A180" s="69">
        <v>713</v>
      </c>
      <c r="B180" s="4">
        <v>7013</v>
      </c>
      <c r="C180" s="4" t="s">
        <v>7</v>
      </c>
      <c r="D180" s="4"/>
      <c r="E180" s="4" t="str">
        <f t="shared" si="177"/>
        <v>X</v>
      </c>
      <c r="F180" s="4" t="s">
        <v>26</v>
      </c>
      <c r="G180" s="102">
        <v>6</v>
      </c>
      <c r="H180" s="4" t="str">
        <f t="shared" si="178"/>
        <v>XXX250/6</v>
      </c>
      <c r="I180" s="4" t="s">
        <v>19</v>
      </c>
      <c r="J180" s="4" t="s">
        <v>19</v>
      </c>
      <c r="K180" s="7">
        <v>0.23611111111111113</v>
      </c>
      <c r="L180" s="5">
        <v>0.23958333333333334</v>
      </c>
      <c r="M180" s="4" t="s">
        <v>23</v>
      </c>
      <c r="N180" s="5">
        <v>0.28263888888888888</v>
      </c>
      <c r="O180" s="4" t="s">
        <v>28</v>
      </c>
      <c r="P180" s="14" t="str">
        <f t="shared" si="179"/>
        <v>OK</v>
      </c>
      <c r="Q180" s="15">
        <f t="shared" si="180"/>
        <v>4.3055555555555541E-2</v>
      </c>
      <c r="R180" s="15">
        <f t="shared" si="181"/>
        <v>3.4722222222222099E-3</v>
      </c>
      <c r="S180" s="15">
        <f t="shared" si="182"/>
        <v>4.6527777777777751E-2</v>
      </c>
      <c r="T180" s="15">
        <f t="shared" ref="T180:T190" si="184">K180-N179</f>
        <v>1.3888888888888923E-2</v>
      </c>
      <c r="U180" s="4">
        <v>38.9</v>
      </c>
      <c r="V180" s="4">
        <f>INDEX('Počty dní'!A:E,MATCH(E180,'Počty dní'!C:C,0),4)</f>
        <v>195</v>
      </c>
      <c r="W180" s="70">
        <f t="shared" si="183"/>
        <v>7585.5</v>
      </c>
    </row>
    <row r="181" spans="1:23" x14ac:dyDescent="0.3">
      <c r="A181" s="69">
        <v>713</v>
      </c>
      <c r="B181" s="4">
        <v>7013</v>
      </c>
      <c r="C181" s="4" t="s">
        <v>7</v>
      </c>
      <c r="D181" s="4">
        <v>10</v>
      </c>
      <c r="E181" s="4" t="str">
        <f t="shared" si="177"/>
        <v>X10</v>
      </c>
      <c r="F181" s="4" t="s">
        <v>26</v>
      </c>
      <c r="G181" s="102">
        <v>9</v>
      </c>
      <c r="H181" s="4" t="str">
        <f t="shared" si="178"/>
        <v>XXX250/9</v>
      </c>
      <c r="I181" s="4" t="s">
        <v>19</v>
      </c>
      <c r="J181" s="4" t="s">
        <v>19</v>
      </c>
      <c r="K181" s="7">
        <v>0.28263888888888888</v>
      </c>
      <c r="L181" s="5">
        <v>0.28472222222222221</v>
      </c>
      <c r="M181" s="4" t="s">
        <v>28</v>
      </c>
      <c r="N181" s="5">
        <v>0.31944444444444448</v>
      </c>
      <c r="O181" s="4" t="s">
        <v>23</v>
      </c>
      <c r="P181" s="14" t="str">
        <f t="shared" si="179"/>
        <v>OK</v>
      </c>
      <c r="Q181" s="15">
        <f t="shared" si="180"/>
        <v>3.4722222222222265E-2</v>
      </c>
      <c r="R181" s="15">
        <f t="shared" si="181"/>
        <v>2.0833333333333259E-3</v>
      </c>
      <c r="S181" s="15">
        <f t="shared" si="182"/>
        <v>3.6805555555555591E-2</v>
      </c>
      <c r="T181" s="15">
        <f t="shared" si="184"/>
        <v>0</v>
      </c>
      <c r="U181" s="4">
        <v>38.700000000000003</v>
      </c>
      <c r="V181" s="4">
        <f>INDEX('Počty dní'!A:E,MATCH(E181,'Počty dní'!C:C,0),4)</f>
        <v>195</v>
      </c>
      <c r="W181" s="70">
        <f t="shared" si="183"/>
        <v>7546.5000000000009</v>
      </c>
    </row>
    <row r="182" spans="1:23" x14ac:dyDescent="0.3">
      <c r="A182" s="69">
        <v>713</v>
      </c>
      <c r="B182" s="4">
        <v>7013</v>
      </c>
      <c r="C182" s="4" t="s">
        <v>7</v>
      </c>
      <c r="D182" s="4"/>
      <c r="E182" s="4" t="str">
        <f t="shared" si="177"/>
        <v>X</v>
      </c>
      <c r="F182" s="4" t="s">
        <v>26</v>
      </c>
      <c r="G182" s="102">
        <v>20</v>
      </c>
      <c r="H182" s="4" t="str">
        <f t="shared" si="178"/>
        <v>XXX250/20</v>
      </c>
      <c r="I182" s="4" t="s">
        <v>8</v>
      </c>
      <c r="J182" s="4" t="s">
        <v>19</v>
      </c>
      <c r="K182" s="7">
        <v>0.44097222222222227</v>
      </c>
      <c r="L182" s="5">
        <v>0.44444444444444442</v>
      </c>
      <c r="M182" s="4" t="s">
        <v>23</v>
      </c>
      <c r="N182" s="5">
        <v>0.4909722222222222</v>
      </c>
      <c r="O182" s="4" t="s">
        <v>28</v>
      </c>
      <c r="P182" s="14" t="str">
        <f t="shared" si="179"/>
        <v>OK</v>
      </c>
      <c r="Q182" s="15">
        <f t="shared" si="180"/>
        <v>4.6527777777777779E-2</v>
      </c>
      <c r="R182" s="15">
        <f t="shared" si="181"/>
        <v>3.4722222222221544E-3</v>
      </c>
      <c r="S182" s="15">
        <f t="shared" si="182"/>
        <v>4.9999999999999933E-2</v>
      </c>
      <c r="T182" s="15">
        <f t="shared" si="184"/>
        <v>0.12152777777777779</v>
      </c>
      <c r="U182" s="4">
        <v>41.5</v>
      </c>
      <c r="V182" s="4">
        <f>INDEX('Počty dní'!A:E,MATCH(E182,'Počty dní'!C:C,0),4)</f>
        <v>195</v>
      </c>
      <c r="W182" s="70">
        <f t="shared" si="183"/>
        <v>8092.5</v>
      </c>
    </row>
    <row r="183" spans="1:23" x14ac:dyDescent="0.3">
      <c r="A183" s="69">
        <v>713</v>
      </c>
      <c r="B183" s="4">
        <v>7013</v>
      </c>
      <c r="C183" s="4" t="s">
        <v>7</v>
      </c>
      <c r="D183" s="4"/>
      <c r="E183" s="4" t="str">
        <f t="shared" si="177"/>
        <v>X</v>
      </c>
      <c r="F183" s="4" t="s">
        <v>26</v>
      </c>
      <c r="G183" s="102">
        <v>21</v>
      </c>
      <c r="H183" s="4" t="str">
        <f t="shared" si="178"/>
        <v>XXX250/21</v>
      </c>
      <c r="I183" s="4" t="s">
        <v>19</v>
      </c>
      <c r="J183" s="4" t="s">
        <v>19</v>
      </c>
      <c r="K183" s="7">
        <v>0.50486111111111109</v>
      </c>
      <c r="L183" s="5">
        <v>0.5083333333333333</v>
      </c>
      <c r="M183" s="4" t="s">
        <v>28</v>
      </c>
      <c r="N183" s="5">
        <v>0.55208333333333337</v>
      </c>
      <c r="O183" s="4" t="s">
        <v>23</v>
      </c>
      <c r="P183" s="14" t="str">
        <f t="shared" si="179"/>
        <v>OK</v>
      </c>
      <c r="Q183" s="15">
        <f t="shared" si="180"/>
        <v>4.3750000000000067E-2</v>
      </c>
      <c r="R183" s="15">
        <f t="shared" si="181"/>
        <v>3.4722222222222099E-3</v>
      </c>
      <c r="S183" s="15">
        <f t="shared" si="182"/>
        <v>4.7222222222222276E-2</v>
      </c>
      <c r="T183" s="15">
        <f t="shared" si="184"/>
        <v>1.3888888888888895E-2</v>
      </c>
      <c r="U183" s="4">
        <v>38.9</v>
      </c>
      <c r="V183" s="4">
        <f>INDEX('Počty dní'!A:E,MATCH(E183,'Počty dní'!C:C,0),4)</f>
        <v>195</v>
      </c>
      <c r="W183" s="70">
        <f t="shared" si="183"/>
        <v>7585.5</v>
      </c>
    </row>
    <row r="184" spans="1:23" x14ac:dyDescent="0.3">
      <c r="A184" s="69">
        <f>A183</f>
        <v>713</v>
      </c>
      <c r="B184" s="4">
        <v>7013</v>
      </c>
      <c r="C184" s="4" t="str">
        <f>C183</f>
        <v>X</v>
      </c>
      <c r="D184" s="4"/>
      <c r="E184" s="4" t="str">
        <f t="shared" si="177"/>
        <v>X</v>
      </c>
      <c r="F184" s="4" t="s">
        <v>92</v>
      </c>
      <c r="G184" s="102"/>
      <c r="H184" s="4" t="str">
        <f t="shared" si="178"/>
        <v>přejezd/</v>
      </c>
      <c r="I184" s="4"/>
      <c r="J184" s="4" t="str">
        <f>J183</f>
        <v>V</v>
      </c>
      <c r="K184" s="7">
        <v>0.58333333333333337</v>
      </c>
      <c r="L184" s="5">
        <v>0.58333333333333337</v>
      </c>
      <c r="M184" s="4" t="str">
        <f>O183</f>
        <v>Pelhřimov,,aut.nádr.</v>
      </c>
      <c r="N184" s="5">
        <v>0.58888888888888891</v>
      </c>
      <c r="O184" s="4" t="str">
        <f>M185</f>
        <v>Pelhřimov,,silo</v>
      </c>
      <c r="P184" s="14" t="str">
        <f t="shared" si="179"/>
        <v>OK</v>
      </c>
      <c r="Q184" s="15">
        <f t="shared" si="180"/>
        <v>5.5555555555555358E-3</v>
      </c>
      <c r="R184" s="15">
        <f t="shared" si="181"/>
        <v>0</v>
      </c>
      <c r="S184" s="15">
        <f t="shared" si="182"/>
        <v>5.5555555555555358E-3</v>
      </c>
      <c r="T184" s="15">
        <f t="shared" si="184"/>
        <v>3.125E-2</v>
      </c>
      <c r="U184" s="4">
        <v>0</v>
      </c>
      <c r="V184" s="4">
        <f>INDEX('Počty dní'!A:E,MATCH(E184,'Počty dní'!C:C,0),4)</f>
        <v>195</v>
      </c>
      <c r="W184" s="70">
        <f t="shared" si="183"/>
        <v>0</v>
      </c>
    </row>
    <row r="185" spans="1:23" x14ac:dyDescent="0.3">
      <c r="A185" s="69">
        <v>713</v>
      </c>
      <c r="B185" s="4">
        <v>7013</v>
      </c>
      <c r="C185" s="4" t="s">
        <v>7</v>
      </c>
      <c r="D185" s="4"/>
      <c r="E185" s="4" t="str">
        <f t="shared" si="177"/>
        <v>X</v>
      </c>
      <c r="F185" s="4" t="s">
        <v>26</v>
      </c>
      <c r="G185" s="102">
        <v>28</v>
      </c>
      <c r="H185" s="4" t="str">
        <f t="shared" si="178"/>
        <v>XXX250/28</v>
      </c>
      <c r="I185" s="4" t="s">
        <v>19</v>
      </c>
      <c r="J185" s="4" t="s">
        <v>19</v>
      </c>
      <c r="K185" s="7">
        <v>0.58888888888888891</v>
      </c>
      <c r="L185" s="5">
        <v>0.59027777777777779</v>
      </c>
      <c r="M185" s="4" t="s">
        <v>29</v>
      </c>
      <c r="N185" s="5">
        <v>0.61805555555555558</v>
      </c>
      <c r="O185" s="4" t="s">
        <v>27</v>
      </c>
      <c r="P185" s="14" t="str">
        <f t="shared" si="179"/>
        <v>OK</v>
      </c>
      <c r="Q185" s="15">
        <f t="shared" si="180"/>
        <v>2.777777777777779E-2</v>
      </c>
      <c r="R185" s="15">
        <f t="shared" si="181"/>
        <v>1.388888888888884E-3</v>
      </c>
      <c r="S185" s="15">
        <f t="shared" si="182"/>
        <v>2.9166666666666674E-2</v>
      </c>
      <c r="T185" s="15">
        <f t="shared" si="184"/>
        <v>0</v>
      </c>
      <c r="U185" s="4">
        <v>22.4</v>
      </c>
      <c r="V185" s="4">
        <f>INDEX('Počty dní'!A:E,MATCH(E185,'Počty dní'!C:C,0),4)</f>
        <v>195</v>
      </c>
      <c r="W185" s="70">
        <f t="shared" si="183"/>
        <v>4368</v>
      </c>
    </row>
    <row r="186" spans="1:23" x14ac:dyDescent="0.3">
      <c r="A186" s="69">
        <f>A185</f>
        <v>713</v>
      </c>
      <c r="B186" s="4">
        <v>7013</v>
      </c>
      <c r="C186" s="4" t="str">
        <f>C185</f>
        <v>X</v>
      </c>
      <c r="D186" s="4"/>
      <c r="E186" s="4" t="str">
        <f t="shared" ref="E186" si="185">CONCATENATE(C186,D186)</f>
        <v>X</v>
      </c>
      <c r="F186" s="4" t="s">
        <v>92</v>
      </c>
      <c r="G186" s="102"/>
      <c r="H186" s="4" t="str">
        <f t="shared" ref="H186" si="186">CONCATENATE(F186,"/",G186)</f>
        <v>přejezd/</v>
      </c>
      <c r="I186" s="4"/>
      <c r="J186" s="4" t="str">
        <f>J185</f>
        <v>V</v>
      </c>
      <c r="K186" s="7">
        <v>0.61805555555555558</v>
      </c>
      <c r="L186" s="5">
        <v>0.61805555555555558</v>
      </c>
      <c r="M186" s="4" t="str">
        <f>O185</f>
        <v>Humpolec,,poliklinika</v>
      </c>
      <c r="N186" s="5">
        <v>0.62013888888888891</v>
      </c>
      <c r="O186" s="4" t="str">
        <f>M187</f>
        <v>Humpolec,,aut.nádr.</v>
      </c>
      <c r="P186" s="14" t="str">
        <f t="shared" si="179"/>
        <v>OK</v>
      </c>
      <c r="Q186" s="15">
        <f t="shared" si="180"/>
        <v>2.0833333333333259E-3</v>
      </c>
      <c r="R186" s="15">
        <f t="shared" si="181"/>
        <v>0</v>
      </c>
      <c r="S186" s="15">
        <f t="shared" si="182"/>
        <v>2.0833333333333259E-3</v>
      </c>
      <c r="T186" s="15">
        <f t="shared" si="184"/>
        <v>0</v>
      </c>
      <c r="U186" s="4">
        <v>0</v>
      </c>
      <c r="V186" s="4">
        <f>INDEX('Počty dní'!A:E,MATCH(E186,'Počty dní'!C:C,0),4)</f>
        <v>195</v>
      </c>
      <c r="W186" s="70">
        <f t="shared" si="183"/>
        <v>0</v>
      </c>
    </row>
    <row r="187" spans="1:23" x14ac:dyDescent="0.3">
      <c r="A187" s="69">
        <v>713</v>
      </c>
      <c r="B187" s="4">
        <v>7013</v>
      </c>
      <c r="C187" s="4" t="s">
        <v>7</v>
      </c>
      <c r="D187" s="4"/>
      <c r="E187" s="4" t="str">
        <f t="shared" si="177"/>
        <v>X</v>
      </c>
      <c r="F187" s="4" t="s">
        <v>20</v>
      </c>
      <c r="G187" s="102">
        <v>19</v>
      </c>
      <c r="H187" s="4" t="str">
        <f t="shared" si="178"/>
        <v>XXX260/19</v>
      </c>
      <c r="I187" s="4" t="s">
        <v>19</v>
      </c>
      <c r="J187" s="4" t="s">
        <v>19</v>
      </c>
      <c r="K187" s="7">
        <v>0.6479166666666667</v>
      </c>
      <c r="L187" s="5">
        <v>0.65</v>
      </c>
      <c r="M187" s="4" t="s">
        <v>1</v>
      </c>
      <c r="N187" s="5">
        <v>0.68055555555555547</v>
      </c>
      <c r="O187" s="4" t="s">
        <v>18</v>
      </c>
      <c r="P187" s="14" t="str">
        <f t="shared" si="179"/>
        <v>OK</v>
      </c>
      <c r="Q187" s="15">
        <f t="shared" si="180"/>
        <v>3.0555555555555447E-2</v>
      </c>
      <c r="R187" s="15">
        <f t="shared" si="181"/>
        <v>2.0833333333333259E-3</v>
      </c>
      <c r="S187" s="15">
        <f t="shared" si="182"/>
        <v>3.2638888888888773E-2</v>
      </c>
      <c r="T187" s="15">
        <f t="shared" si="184"/>
        <v>2.777777777777779E-2</v>
      </c>
      <c r="U187" s="4">
        <v>27.4</v>
      </c>
      <c r="V187" s="4">
        <f>INDEX('Počty dní'!A:E,MATCH(E187,'Počty dní'!C:C,0),4)</f>
        <v>195</v>
      </c>
      <c r="W187" s="70">
        <f t="shared" si="183"/>
        <v>5343</v>
      </c>
    </row>
    <row r="188" spans="1:23" x14ac:dyDescent="0.3">
      <c r="A188" s="69">
        <v>713</v>
      </c>
      <c r="B188" s="4">
        <v>7013</v>
      </c>
      <c r="C188" s="4" t="s">
        <v>7</v>
      </c>
      <c r="D188" s="4"/>
      <c r="E188" s="4" t="str">
        <f t="shared" si="177"/>
        <v>X</v>
      </c>
      <c r="F188" s="4" t="s">
        <v>20</v>
      </c>
      <c r="G188" s="102">
        <v>22</v>
      </c>
      <c r="H188" s="4" t="str">
        <f t="shared" si="178"/>
        <v>XXX260/22</v>
      </c>
      <c r="I188" s="4" t="s">
        <v>19</v>
      </c>
      <c r="J188" s="4" t="s">
        <v>19</v>
      </c>
      <c r="K188" s="7">
        <v>0.69097222222222221</v>
      </c>
      <c r="L188" s="5">
        <v>0.69444444444444453</v>
      </c>
      <c r="M188" s="4" t="s">
        <v>18</v>
      </c>
      <c r="N188" s="5">
        <v>0.72361111111111109</v>
      </c>
      <c r="O188" s="4" t="s">
        <v>1</v>
      </c>
      <c r="P188" s="14" t="str">
        <f t="shared" si="179"/>
        <v>OK</v>
      </c>
      <c r="Q188" s="15">
        <f t="shared" si="180"/>
        <v>2.9166666666666563E-2</v>
      </c>
      <c r="R188" s="15">
        <f t="shared" si="181"/>
        <v>3.4722222222223209E-3</v>
      </c>
      <c r="S188" s="15">
        <f t="shared" si="182"/>
        <v>3.2638888888888884E-2</v>
      </c>
      <c r="T188" s="15">
        <f t="shared" si="184"/>
        <v>1.0416666666666741E-2</v>
      </c>
      <c r="U188" s="4">
        <v>27.4</v>
      </c>
      <c r="V188" s="4">
        <f>INDEX('Počty dní'!A:E,MATCH(E188,'Počty dní'!C:C,0),4)</f>
        <v>195</v>
      </c>
      <c r="W188" s="70">
        <f t="shared" si="183"/>
        <v>5343</v>
      </c>
    </row>
    <row r="189" spans="1:23" x14ac:dyDescent="0.3">
      <c r="A189" s="69">
        <v>713</v>
      </c>
      <c r="B189" s="4">
        <v>7013</v>
      </c>
      <c r="C189" s="4" t="s">
        <v>7</v>
      </c>
      <c r="D189" s="4"/>
      <c r="E189" s="4" t="str">
        <f>CONCATENATE(C189,D189)</f>
        <v>X</v>
      </c>
      <c r="F189" s="4" t="s">
        <v>20</v>
      </c>
      <c r="G189" s="102">
        <v>23</v>
      </c>
      <c r="H189" s="4" t="str">
        <f t="shared" si="178"/>
        <v>XXX260/23</v>
      </c>
      <c r="I189" s="4" t="s">
        <v>8</v>
      </c>
      <c r="J189" s="4" t="s">
        <v>19</v>
      </c>
      <c r="K189" s="7">
        <v>0.73125000000000007</v>
      </c>
      <c r="L189" s="5">
        <v>0.73333333333333339</v>
      </c>
      <c r="M189" s="4" t="s">
        <v>1</v>
      </c>
      <c r="N189" s="5">
        <v>0.76388888888888884</v>
      </c>
      <c r="O189" s="4" t="s">
        <v>18</v>
      </c>
      <c r="P189" s="14" t="str">
        <f t="shared" si="179"/>
        <v>OK</v>
      </c>
      <c r="Q189" s="15">
        <f t="shared" si="180"/>
        <v>3.0555555555555447E-2</v>
      </c>
      <c r="R189" s="15">
        <f t="shared" si="181"/>
        <v>2.0833333333333259E-3</v>
      </c>
      <c r="S189" s="15">
        <f t="shared" si="182"/>
        <v>3.2638888888888773E-2</v>
      </c>
      <c r="T189" s="15">
        <f t="shared" si="184"/>
        <v>7.6388888888889728E-3</v>
      </c>
      <c r="U189" s="4">
        <v>27.4</v>
      </c>
      <c r="V189" s="4">
        <f>INDEX('Počty dní'!A:E,MATCH(E189,'Počty dní'!C:C,0),4)</f>
        <v>195</v>
      </c>
      <c r="W189" s="70">
        <f>V189*U189</f>
        <v>5343</v>
      </c>
    </row>
    <row r="190" spans="1:23" ht="15" thickBot="1" x14ac:dyDescent="0.35">
      <c r="A190" s="82">
        <v>713</v>
      </c>
      <c r="B190" s="83">
        <v>7013</v>
      </c>
      <c r="C190" s="83" t="s">
        <v>7</v>
      </c>
      <c r="D190" s="83"/>
      <c r="E190" s="83" t="str">
        <f>CONCATENATE(C190,D190)</f>
        <v>X</v>
      </c>
      <c r="F190" s="83" t="s">
        <v>20</v>
      </c>
      <c r="G190" s="105">
        <v>26</v>
      </c>
      <c r="H190" s="83" t="str">
        <f t="shared" si="178"/>
        <v>XXX260/26</v>
      </c>
      <c r="I190" s="83" t="s">
        <v>19</v>
      </c>
      <c r="J190" s="83" t="s">
        <v>19</v>
      </c>
      <c r="K190" s="84">
        <v>0.77430555555555547</v>
      </c>
      <c r="L190" s="85">
        <v>0.77777777777777779</v>
      </c>
      <c r="M190" s="83" t="s">
        <v>18</v>
      </c>
      <c r="N190" s="85">
        <v>0.80694444444444446</v>
      </c>
      <c r="O190" s="83" t="s">
        <v>1</v>
      </c>
      <c r="P190" s="86"/>
      <c r="Q190" s="87">
        <f t="shared" si="180"/>
        <v>2.9166666666666674E-2</v>
      </c>
      <c r="R190" s="87">
        <f t="shared" si="181"/>
        <v>3.4722222222223209E-3</v>
      </c>
      <c r="S190" s="87">
        <f t="shared" si="182"/>
        <v>3.2638888888888995E-2</v>
      </c>
      <c r="T190" s="87">
        <f t="shared" si="184"/>
        <v>1.041666666666663E-2</v>
      </c>
      <c r="U190" s="83">
        <v>27.4</v>
      </c>
      <c r="V190" s="83">
        <f>INDEX('Počty dní'!A:E,MATCH(E190,'Počty dní'!C:C,0),4)</f>
        <v>195</v>
      </c>
      <c r="W190" s="88">
        <f>V190*U190</f>
        <v>5343</v>
      </c>
    </row>
    <row r="191" spans="1:23" ht="15" thickBot="1" x14ac:dyDescent="0.35">
      <c r="A191" s="48" t="str">
        <f ca="1">CONCATENATE(INDIRECT("R[-3]C[0]",FALSE),"celkem")</f>
        <v>713celkem</v>
      </c>
      <c r="B191" s="49"/>
      <c r="C191" s="49" t="str">
        <f ca="1">INDIRECT("R[-1]C[12]",FALSE)</f>
        <v>Humpolec,,aut.nádr.</v>
      </c>
      <c r="D191" s="50"/>
      <c r="E191" s="49"/>
      <c r="F191" s="50"/>
      <c r="G191" s="103"/>
      <c r="H191" s="51"/>
      <c r="I191" s="52"/>
      <c r="J191" s="53" t="str">
        <f ca="1">INDIRECT("R[-3]C[0]",FALSE)</f>
        <v>V</v>
      </c>
      <c r="K191" s="54"/>
      <c r="L191" s="55"/>
      <c r="M191" s="56"/>
      <c r="N191" s="55"/>
      <c r="O191" s="57"/>
      <c r="P191" s="49"/>
      <c r="Q191" s="58">
        <f>SUM(Q179:Q190)</f>
        <v>0.34722222222222199</v>
      </c>
      <c r="R191" s="58">
        <f t="shared" ref="R191:T191" si="187">SUM(R179:R190)</f>
        <v>2.6388888888888962E-2</v>
      </c>
      <c r="S191" s="58">
        <f t="shared" si="187"/>
        <v>0.37361111111111095</v>
      </c>
      <c r="T191" s="58">
        <f t="shared" si="187"/>
        <v>0.23680555555555574</v>
      </c>
      <c r="U191" s="59">
        <f>SUM(U179:U190)</f>
        <v>311.7</v>
      </c>
      <c r="V191" s="60"/>
      <c r="W191" s="61">
        <f>SUM(W179:W190)</f>
        <v>60781.5</v>
      </c>
    </row>
    <row r="192" spans="1:23" x14ac:dyDescent="0.3">
      <c r="L192" s="1"/>
      <c r="N192" s="1"/>
      <c r="Q192" s="1"/>
      <c r="R192" s="1"/>
      <c r="S192" s="1"/>
      <c r="T192" s="1"/>
    </row>
    <row r="193" spans="1:23" ht="15" thickBot="1" x14ac:dyDescent="0.35">
      <c r="L193" s="1"/>
      <c r="N193" s="1"/>
      <c r="Q193" s="1"/>
      <c r="R193" s="1"/>
      <c r="S193" s="1"/>
      <c r="T193" s="1"/>
    </row>
    <row r="194" spans="1:23" x14ac:dyDescent="0.3">
      <c r="A194" s="62">
        <v>714</v>
      </c>
      <c r="B194" s="63">
        <v>7014</v>
      </c>
      <c r="C194" s="63" t="s">
        <v>7</v>
      </c>
      <c r="D194" s="63"/>
      <c r="E194" s="63" t="str">
        <f t="shared" ref="E194:E206" si="188">CONCATENATE(C194,D194)</f>
        <v>X</v>
      </c>
      <c r="F194" s="63" t="s">
        <v>26</v>
      </c>
      <c r="G194" s="101">
        <v>2</v>
      </c>
      <c r="H194" s="63" t="str">
        <f t="shared" ref="H194:H206" si="189">CONCATENATE(F194,"/",G194)</f>
        <v>XXX250/2</v>
      </c>
      <c r="I194" s="63" t="s">
        <v>8</v>
      </c>
      <c r="J194" s="63" t="s">
        <v>19</v>
      </c>
      <c r="K194" s="64">
        <v>0.17500000000000002</v>
      </c>
      <c r="L194" s="65">
        <v>0.17708333333333334</v>
      </c>
      <c r="M194" s="63" t="s">
        <v>1</v>
      </c>
      <c r="N194" s="65">
        <v>0.19930555555555554</v>
      </c>
      <c r="O194" s="63" t="s">
        <v>28</v>
      </c>
      <c r="P194" s="66" t="str">
        <f t="shared" ref="P194:P205" si="190">IF(M195=O194,"OK","POZOR")</f>
        <v>OK</v>
      </c>
      <c r="Q194" s="67">
        <f t="shared" ref="Q194:Q206" si="191">IF(ISNUMBER(G194),N194-L194,IF(F194="přejezd",N194-L194,0))</f>
        <v>2.2222222222222199E-2</v>
      </c>
      <c r="R194" s="67">
        <f t="shared" ref="R194:R206" si="192">IF(ISNUMBER(G194),L194-K194,0)</f>
        <v>2.0833333333333259E-3</v>
      </c>
      <c r="S194" s="67">
        <f t="shared" ref="S194:S206" si="193">Q194+R194</f>
        <v>2.4305555555555525E-2</v>
      </c>
      <c r="T194" s="67"/>
      <c r="U194" s="63">
        <v>21</v>
      </c>
      <c r="V194" s="63">
        <f>INDEX('Počty dní'!A:E,MATCH(E194,'Počty dní'!C:C,0),4)</f>
        <v>195</v>
      </c>
      <c r="W194" s="68">
        <f t="shared" ref="W194:W206" si="194">V194*U194</f>
        <v>4095</v>
      </c>
    </row>
    <row r="195" spans="1:23" x14ac:dyDescent="0.3">
      <c r="A195" s="69">
        <v>714</v>
      </c>
      <c r="B195" s="4">
        <v>7014</v>
      </c>
      <c r="C195" s="4" t="s">
        <v>7</v>
      </c>
      <c r="D195" s="4"/>
      <c r="E195" s="4" t="str">
        <f t="shared" si="188"/>
        <v>X</v>
      </c>
      <c r="F195" s="4" t="s">
        <v>26</v>
      </c>
      <c r="G195" s="102">
        <v>5</v>
      </c>
      <c r="H195" s="4" t="str">
        <f t="shared" si="189"/>
        <v>XXX250/5</v>
      </c>
      <c r="I195" s="4" t="s">
        <v>19</v>
      </c>
      <c r="J195" s="4" t="s">
        <v>19</v>
      </c>
      <c r="K195" s="7">
        <v>0.21527777777777779</v>
      </c>
      <c r="L195" s="5">
        <v>0.21666666666666667</v>
      </c>
      <c r="M195" s="4" t="s">
        <v>28</v>
      </c>
      <c r="N195" s="5">
        <v>0.26041666666666669</v>
      </c>
      <c r="O195" s="4" t="s">
        <v>23</v>
      </c>
      <c r="P195" s="14" t="str">
        <f t="shared" si="190"/>
        <v>OK</v>
      </c>
      <c r="Q195" s="15">
        <f t="shared" si="191"/>
        <v>4.3750000000000011E-2</v>
      </c>
      <c r="R195" s="15">
        <f t="shared" si="192"/>
        <v>1.388888888888884E-3</v>
      </c>
      <c r="S195" s="15">
        <f t="shared" si="193"/>
        <v>4.5138888888888895E-2</v>
      </c>
      <c r="T195" s="15">
        <f t="shared" ref="T195:T206" si="195">K195-N194</f>
        <v>1.5972222222222249E-2</v>
      </c>
      <c r="U195" s="4">
        <v>38.9</v>
      </c>
      <c r="V195" s="4">
        <f>INDEX('Počty dní'!A:E,MATCH(E195,'Počty dní'!C:C,0),4)</f>
        <v>195</v>
      </c>
      <c r="W195" s="70">
        <f t="shared" si="194"/>
        <v>7585.5</v>
      </c>
    </row>
    <row r="196" spans="1:23" x14ac:dyDescent="0.3">
      <c r="A196" s="69">
        <v>714</v>
      </c>
      <c r="B196" s="4">
        <v>7014</v>
      </c>
      <c r="C196" s="4" t="s">
        <v>7</v>
      </c>
      <c r="D196" s="4">
        <v>10</v>
      </c>
      <c r="E196" s="4" t="str">
        <f t="shared" si="188"/>
        <v>X10</v>
      </c>
      <c r="F196" s="4" t="s">
        <v>26</v>
      </c>
      <c r="G196" s="102">
        <v>12</v>
      </c>
      <c r="H196" s="4" t="str">
        <f t="shared" si="189"/>
        <v>XXX250/12</v>
      </c>
      <c r="I196" s="4" t="s">
        <v>19</v>
      </c>
      <c r="J196" s="4" t="s">
        <v>19</v>
      </c>
      <c r="K196" s="7">
        <v>0.27777777777777779</v>
      </c>
      <c r="L196" s="5">
        <v>0.28125</v>
      </c>
      <c r="M196" s="4" t="s">
        <v>23</v>
      </c>
      <c r="N196" s="5">
        <v>0.32222222222222224</v>
      </c>
      <c r="O196" s="4" t="s">
        <v>28</v>
      </c>
      <c r="P196" s="14" t="str">
        <f t="shared" si="190"/>
        <v>OK</v>
      </c>
      <c r="Q196" s="15">
        <f t="shared" si="191"/>
        <v>4.0972222222222243E-2</v>
      </c>
      <c r="R196" s="15">
        <f t="shared" si="192"/>
        <v>3.4722222222222099E-3</v>
      </c>
      <c r="S196" s="15">
        <f t="shared" si="193"/>
        <v>4.4444444444444453E-2</v>
      </c>
      <c r="T196" s="15">
        <f t="shared" si="195"/>
        <v>1.7361111111111105E-2</v>
      </c>
      <c r="U196" s="4">
        <v>38.9</v>
      </c>
      <c r="V196" s="4">
        <f>INDEX('Počty dní'!A:E,MATCH(E196,'Počty dní'!C:C,0),4)</f>
        <v>195</v>
      </c>
      <c r="W196" s="70">
        <f t="shared" si="194"/>
        <v>7585.5</v>
      </c>
    </row>
    <row r="197" spans="1:23" x14ac:dyDescent="0.3">
      <c r="A197" s="69">
        <v>714</v>
      </c>
      <c r="B197" s="4">
        <v>7014</v>
      </c>
      <c r="C197" s="4" t="s">
        <v>7</v>
      </c>
      <c r="D197" s="4"/>
      <c r="E197" s="4" t="str">
        <f t="shared" si="188"/>
        <v>X</v>
      </c>
      <c r="F197" s="4" t="s">
        <v>26</v>
      </c>
      <c r="G197" s="102">
        <v>13</v>
      </c>
      <c r="H197" s="4" t="str">
        <f t="shared" si="189"/>
        <v>XXX250/13</v>
      </c>
      <c r="I197" s="4" t="s">
        <v>8</v>
      </c>
      <c r="J197" s="4" t="s">
        <v>19</v>
      </c>
      <c r="K197" s="7">
        <v>0.33819444444444446</v>
      </c>
      <c r="L197" s="5">
        <v>0.34166666666666662</v>
      </c>
      <c r="M197" s="4" t="s">
        <v>28</v>
      </c>
      <c r="N197" s="5">
        <v>0.38541666666666669</v>
      </c>
      <c r="O197" s="4" t="s">
        <v>23</v>
      </c>
      <c r="P197" s="14" t="str">
        <f t="shared" si="190"/>
        <v>OK</v>
      </c>
      <c r="Q197" s="15">
        <f t="shared" si="191"/>
        <v>4.3750000000000067E-2</v>
      </c>
      <c r="R197" s="15">
        <f t="shared" si="192"/>
        <v>3.4722222222221544E-3</v>
      </c>
      <c r="S197" s="15">
        <f t="shared" si="193"/>
        <v>4.7222222222222221E-2</v>
      </c>
      <c r="T197" s="15">
        <f t="shared" si="195"/>
        <v>1.5972222222222221E-2</v>
      </c>
      <c r="U197" s="4">
        <v>38.9</v>
      </c>
      <c r="V197" s="4">
        <f>INDEX('Počty dní'!A:E,MATCH(E197,'Počty dní'!C:C,0),4)</f>
        <v>195</v>
      </c>
      <c r="W197" s="70">
        <f t="shared" si="194"/>
        <v>7585.5</v>
      </c>
    </row>
    <row r="198" spans="1:23" x14ac:dyDescent="0.3">
      <c r="A198" s="69">
        <v>714</v>
      </c>
      <c r="B198" s="4">
        <v>7014</v>
      </c>
      <c r="C198" s="4" t="s">
        <v>7</v>
      </c>
      <c r="D198" s="4"/>
      <c r="E198" s="4" t="str">
        <f t="shared" si="188"/>
        <v>X</v>
      </c>
      <c r="F198" s="4" t="s">
        <v>26</v>
      </c>
      <c r="G198" s="102">
        <v>22</v>
      </c>
      <c r="H198" s="4" t="str">
        <f t="shared" si="189"/>
        <v>XXX250/22</v>
      </c>
      <c r="I198" s="4" t="s">
        <v>19</v>
      </c>
      <c r="J198" s="4" t="s">
        <v>19</v>
      </c>
      <c r="K198" s="7">
        <v>0.4861111111111111</v>
      </c>
      <c r="L198" s="5">
        <v>0.48958333333333331</v>
      </c>
      <c r="M198" s="4" t="s">
        <v>23</v>
      </c>
      <c r="N198" s="5">
        <v>0.53263888888888888</v>
      </c>
      <c r="O198" s="4" t="s">
        <v>28</v>
      </c>
      <c r="P198" s="14" t="str">
        <f t="shared" si="190"/>
        <v>OK</v>
      </c>
      <c r="Q198" s="15">
        <f t="shared" si="191"/>
        <v>4.3055555555555569E-2</v>
      </c>
      <c r="R198" s="15">
        <f t="shared" si="192"/>
        <v>3.4722222222222099E-3</v>
      </c>
      <c r="S198" s="15">
        <f t="shared" si="193"/>
        <v>4.6527777777777779E-2</v>
      </c>
      <c r="T198" s="15">
        <f t="shared" si="195"/>
        <v>0.10069444444444442</v>
      </c>
      <c r="U198" s="4">
        <v>38.9</v>
      </c>
      <c r="V198" s="4">
        <f>INDEX('Počty dní'!A:E,MATCH(E198,'Počty dní'!C:C,0),4)</f>
        <v>195</v>
      </c>
      <c r="W198" s="70">
        <f t="shared" si="194"/>
        <v>7585.5</v>
      </c>
    </row>
    <row r="199" spans="1:23" x14ac:dyDescent="0.3">
      <c r="A199" s="69">
        <v>714</v>
      </c>
      <c r="B199" s="4">
        <v>7014</v>
      </c>
      <c r="C199" s="4" t="s">
        <v>7</v>
      </c>
      <c r="D199" s="4"/>
      <c r="E199" s="4" t="str">
        <f t="shared" si="188"/>
        <v>X</v>
      </c>
      <c r="F199" s="4" t="s">
        <v>26</v>
      </c>
      <c r="G199" s="102">
        <v>23</v>
      </c>
      <c r="H199" s="4" t="str">
        <f t="shared" si="189"/>
        <v>XXX250/23</v>
      </c>
      <c r="I199" s="4" t="s">
        <v>19</v>
      </c>
      <c r="J199" s="4" t="s">
        <v>19</v>
      </c>
      <c r="K199" s="7">
        <v>0.54652777777777783</v>
      </c>
      <c r="L199" s="5">
        <v>0.54999999999999993</v>
      </c>
      <c r="M199" s="4" t="s">
        <v>28</v>
      </c>
      <c r="N199" s="5">
        <v>0.59375</v>
      </c>
      <c r="O199" s="4" t="s">
        <v>23</v>
      </c>
      <c r="P199" s="14" t="str">
        <f t="shared" si="190"/>
        <v>OK</v>
      </c>
      <c r="Q199" s="15">
        <f t="shared" si="191"/>
        <v>4.3750000000000067E-2</v>
      </c>
      <c r="R199" s="15">
        <f t="shared" si="192"/>
        <v>3.4722222222220989E-3</v>
      </c>
      <c r="S199" s="15">
        <f t="shared" si="193"/>
        <v>4.7222222222222165E-2</v>
      </c>
      <c r="T199" s="15">
        <f t="shared" si="195"/>
        <v>1.3888888888888951E-2</v>
      </c>
      <c r="U199" s="4">
        <v>38.9</v>
      </c>
      <c r="V199" s="4">
        <f>INDEX('Počty dní'!A:E,MATCH(E199,'Počty dní'!C:C,0),4)</f>
        <v>195</v>
      </c>
      <c r="W199" s="70">
        <f t="shared" si="194"/>
        <v>7585.5</v>
      </c>
    </row>
    <row r="200" spans="1:23" x14ac:dyDescent="0.3">
      <c r="A200" s="69">
        <v>714</v>
      </c>
      <c r="B200" s="4">
        <v>7014</v>
      </c>
      <c r="C200" s="4" t="s">
        <v>7</v>
      </c>
      <c r="D200" s="4"/>
      <c r="E200" s="4" t="str">
        <f t="shared" si="188"/>
        <v>X</v>
      </c>
      <c r="F200" s="4" t="s">
        <v>26</v>
      </c>
      <c r="G200" s="102">
        <v>30</v>
      </c>
      <c r="H200" s="4" t="str">
        <f t="shared" si="189"/>
        <v>XXX250/30</v>
      </c>
      <c r="I200" s="4" t="s">
        <v>19</v>
      </c>
      <c r="J200" s="4" t="s">
        <v>19</v>
      </c>
      <c r="K200" s="7">
        <v>0.60763888888888895</v>
      </c>
      <c r="L200" s="5">
        <v>0.61458333333333337</v>
      </c>
      <c r="M200" s="4" t="s">
        <v>23</v>
      </c>
      <c r="N200" s="5">
        <v>0.65763888888888888</v>
      </c>
      <c r="O200" s="4" t="s">
        <v>28</v>
      </c>
      <c r="P200" s="14" t="str">
        <f t="shared" si="190"/>
        <v>OK</v>
      </c>
      <c r="Q200" s="15">
        <f t="shared" si="191"/>
        <v>4.3055555555555514E-2</v>
      </c>
      <c r="R200" s="15">
        <f t="shared" si="192"/>
        <v>6.9444444444444198E-3</v>
      </c>
      <c r="S200" s="15">
        <f t="shared" si="193"/>
        <v>4.9999999999999933E-2</v>
      </c>
      <c r="T200" s="15">
        <f t="shared" si="195"/>
        <v>1.3888888888888951E-2</v>
      </c>
      <c r="U200" s="4">
        <v>38.9</v>
      </c>
      <c r="V200" s="4">
        <f>INDEX('Počty dní'!A:E,MATCH(E200,'Počty dní'!C:C,0),4)</f>
        <v>195</v>
      </c>
      <c r="W200" s="70">
        <f t="shared" si="194"/>
        <v>7585.5</v>
      </c>
    </row>
    <row r="201" spans="1:23" x14ac:dyDescent="0.3">
      <c r="A201" s="69">
        <v>714</v>
      </c>
      <c r="B201" s="4">
        <v>7014</v>
      </c>
      <c r="C201" s="4" t="s">
        <v>7</v>
      </c>
      <c r="D201" s="4"/>
      <c r="E201" s="4" t="str">
        <f t="shared" si="188"/>
        <v>X</v>
      </c>
      <c r="F201" s="4" t="s">
        <v>26</v>
      </c>
      <c r="G201" s="102">
        <v>31</v>
      </c>
      <c r="H201" s="4" t="str">
        <f t="shared" si="189"/>
        <v>XXX250/31</v>
      </c>
      <c r="I201" s="4" t="s">
        <v>19</v>
      </c>
      <c r="J201" s="4" t="s">
        <v>19</v>
      </c>
      <c r="K201" s="7">
        <v>0.67152777777777783</v>
      </c>
      <c r="L201" s="5">
        <v>0.67499999999999993</v>
      </c>
      <c r="M201" s="4" t="s">
        <v>28</v>
      </c>
      <c r="N201" s="5">
        <v>0.71875</v>
      </c>
      <c r="O201" s="4" t="s">
        <v>23</v>
      </c>
      <c r="P201" s="14" t="str">
        <f t="shared" si="190"/>
        <v>OK</v>
      </c>
      <c r="Q201" s="15">
        <f t="shared" si="191"/>
        <v>4.3750000000000067E-2</v>
      </c>
      <c r="R201" s="15">
        <f t="shared" si="192"/>
        <v>3.4722222222220989E-3</v>
      </c>
      <c r="S201" s="15">
        <f t="shared" si="193"/>
        <v>4.7222222222222165E-2</v>
      </c>
      <c r="T201" s="15">
        <f t="shared" si="195"/>
        <v>1.3888888888888951E-2</v>
      </c>
      <c r="U201" s="4">
        <v>38.9</v>
      </c>
      <c r="V201" s="4">
        <f>INDEX('Počty dní'!A:E,MATCH(E201,'Počty dní'!C:C,0),4)</f>
        <v>195</v>
      </c>
      <c r="W201" s="70">
        <f t="shared" si="194"/>
        <v>7585.5</v>
      </c>
    </row>
    <row r="202" spans="1:23" x14ac:dyDescent="0.3">
      <c r="A202" s="69">
        <v>714</v>
      </c>
      <c r="B202" s="4">
        <v>7014</v>
      </c>
      <c r="C202" s="4" t="s">
        <v>7</v>
      </c>
      <c r="D202" s="4"/>
      <c r="E202" s="4" t="str">
        <f t="shared" si="188"/>
        <v>X</v>
      </c>
      <c r="F202" s="4" t="s">
        <v>26</v>
      </c>
      <c r="G202" s="102">
        <v>38</v>
      </c>
      <c r="H202" s="4" t="str">
        <f t="shared" si="189"/>
        <v>XXX250/38</v>
      </c>
      <c r="I202" s="4" t="s">
        <v>8</v>
      </c>
      <c r="J202" s="4" t="s">
        <v>19</v>
      </c>
      <c r="K202" s="7">
        <v>0.73263888888888884</v>
      </c>
      <c r="L202" s="5">
        <v>0.73611111111111116</v>
      </c>
      <c r="M202" s="4" t="s">
        <v>23</v>
      </c>
      <c r="N202" s="5">
        <v>0.78263888888888899</v>
      </c>
      <c r="O202" s="4" t="s">
        <v>28</v>
      </c>
      <c r="P202" s="14" t="str">
        <f t="shared" si="190"/>
        <v>OK</v>
      </c>
      <c r="Q202" s="15">
        <f t="shared" si="191"/>
        <v>4.6527777777777835E-2</v>
      </c>
      <c r="R202" s="15">
        <f t="shared" si="192"/>
        <v>3.4722222222223209E-3</v>
      </c>
      <c r="S202" s="15">
        <f t="shared" si="193"/>
        <v>5.0000000000000155E-2</v>
      </c>
      <c r="T202" s="15">
        <f t="shared" si="195"/>
        <v>1.388888888888884E-2</v>
      </c>
      <c r="U202" s="4">
        <v>41.5</v>
      </c>
      <c r="V202" s="4">
        <f>INDEX('Počty dní'!A:E,MATCH(E202,'Počty dní'!C:C,0),4)</f>
        <v>195</v>
      </c>
      <c r="W202" s="70">
        <f t="shared" si="194"/>
        <v>8092.5</v>
      </c>
    </row>
    <row r="203" spans="1:23" x14ac:dyDescent="0.3">
      <c r="A203" s="69">
        <v>714</v>
      </c>
      <c r="B203" s="4">
        <v>7014</v>
      </c>
      <c r="C203" s="4" t="s">
        <v>7</v>
      </c>
      <c r="D203" s="4"/>
      <c r="E203" s="4" t="str">
        <f t="shared" si="188"/>
        <v>X</v>
      </c>
      <c r="F203" s="4" t="s">
        <v>26</v>
      </c>
      <c r="G203" s="102">
        <v>37</v>
      </c>
      <c r="H203" s="4" t="str">
        <f t="shared" si="189"/>
        <v>XXX250/37</v>
      </c>
      <c r="I203" s="4" t="s">
        <v>8</v>
      </c>
      <c r="J203" s="4" t="s">
        <v>19</v>
      </c>
      <c r="K203" s="7">
        <v>0.79999999999999993</v>
      </c>
      <c r="L203" s="5">
        <v>0.80208333333333337</v>
      </c>
      <c r="M203" s="4" t="s">
        <v>28</v>
      </c>
      <c r="N203" s="5">
        <v>0.84375</v>
      </c>
      <c r="O203" s="4" t="s">
        <v>23</v>
      </c>
      <c r="P203" s="14" t="str">
        <f t="shared" si="190"/>
        <v>OK</v>
      </c>
      <c r="Q203" s="15">
        <f t="shared" si="191"/>
        <v>4.166666666666663E-2</v>
      </c>
      <c r="R203" s="15">
        <f t="shared" si="192"/>
        <v>2.083333333333437E-3</v>
      </c>
      <c r="S203" s="15">
        <f t="shared" si="193"/>
        <v>4.3750000000000067E-2</v>
      </c>
      <c r="T203" s="15">
        <f t="shared" si="195"/>
        <v>1.7361111111110938E-2</v>
      </c>
      <c r="U203" s="4">
        <v>38.9</v>
      </c>
      <c r="V203" s="4">
        <f>INDEX('Počty dní'!A:E,MATCH(E203,'Počty dní'!C:C,0),4)</f>
        <v>195</v>
      </c>
      <c r="W203" s="70">
        <f t="shared" si="194"/>
        <v>7585.5</v>
      </c>
    </row>
    <row r="204" spans="1:23" x14ac:dyDescent="0.3">
      <c r="A204" s="69">
        <v>714</v>
      </c>
      <c r="B204" s="4">
        <v>7014</v>
      </c>
      <c r="C204" s="4" t="s">
        <v>7</v>
      </c>
      <c r="D204" s="4"/>
      <c r="E204" s="4" t="str">
        <f t="shared" si="188"/>
        <v>X</v>
      </c>
      <c r="F204" s="4" t="s">
        <v>26</v>
      </c>
      <c r="G204" s="102">
        <v>42</v>
      </c>
      <c r="H204" s="4" t="str">
        <f t="shared" si="189"/>
        <v>XXX250/42</v>
      </c>
      <c r="I204" s="4" t="s">
        <v>8</v>
      </c>
      <c r="J204" s="4" t="s">
        <v>19</v>
      </c>
      <c r="K204" s="7">
        <v>0.8847222222222223</v>
      </c>
      <c r="L204" s="5">
        <v>0.88541666666666663</v>
      </c>
      <c r="M204" s="4" t="s">
        <v>23</v>
      </c>
      <c r="N204" s="5">
        <v>0.90416666666666667</v>
      </c>
      <c r="O204" s="4" t="s">
        <v>27</v>
      </c>
      <c r="P204" s="14" t="str">
        <f t="shared" si="190"/>
        <v>OK</v>
      </c>
      <c r="Q204" s="15">
        <f t="shared" si="191"/>
        <v>1.8750000000000044E-2</v>
      </c>
      <c r="R204" s="15">
        <f t="shared" si="192"/>
        <v>6.9444444444433095E-4</v>
      </c>
      <c r="S204" s="15">
        <f t="shared" si="193"/>
        <v>1.9444444444444375E-2</v>
      </c>
      <c r="T204" s="15">
        <f t="shared" si="195"/>
        <v>4.0972222222222299E-2</v>
      </c>
      <c r="U204" s="4">
        <v>19.100000000000001</v>
      </c>
      <c r="V204" s="4">
        <f>INDEX('Počty dní'!A:E,MATCH(E204,'Počty dní'!C:C,0),4)</f>
        <v>195</v>
      </c>
      <c r="W204" s="70">
        <f t="shared" si="194"/>
        <v>3724.5000000000005</v>
      </c>
    </row>
    <row r="205" spans="1:23" x14ac:dyDescent="0.3">
      <c r="A205" s="69">
        <v>714</v>
      </c>
      <c r="B205" s="4">
        <v>7014</v>
      </c>
      <c r="C205" s="4" t="s">
        <v>7</v>
      </c>
      <c r="D205" s="4"/>
      <c r="E205" s="4" t="str">
        <f t="shared" si="188"/>
        <v>X</v>
      </c>
      <c r="F205" s="4" t="s">
        <v>26</v>
      </c>
      <c r="G205" s="102">
        <v>39</v>
      </c>
      <c r="H205" s="4" t="str">
        <f t="shared" si="189"/>
        <v>XXX250/39</v>
      </c>
      <c r="I205" s="4" t="s">
        <v>8</v>
      </c>
      <c r="J205" s="4" t="s">
        <v>19</v>
      </c>
      <c r="K205" s="7">
        <v>0.92499999999999993</v>
      </c>
      <c r="L205" s="5">
        <v>0.92569444444444438</v>
      </c>
      <c r="M205" s="4" t="s">
        <v>27</v>
      </c>
      <c r="N205" s="5">
        <v>0.94374999999999998</v>
      </c>
      <c r="O205" s="4" t="s">
        <v>23</v>
      </c>
      <c r="P205" s="14" t="str">
        <f t="shared" si="190"/>
        <v>OK</v>
      </c>
      <c r="Q205" s="15">
        <f t="shared" si="191"/>
        <v>1.8055555555555602E-2</v>
      </c>
      <c r="R205" s="15">
        <f t="shared" si="192"/>
        <v>6.9444444444444198E-4</v>
      </c>
      <c r="S205" s="15">
        <f t="shared" si="193"/>
        <v>1.8750000000000044E-2</v>
      </c>
      <c r="T205" s="15">
        <f t="shared" si="195"/>
        <v>2.0833333333333259E-2</v>
      </c>
      <c r="U205" s="4">
        <v>19.100000000000001</v>
      </c>
      <c r="V205" s="4">
        <f>INDEX('Počty dní'!A:E,MATCH(E205,'Počty dní'!C:C,0),4)</f>
        <v>195</v>
      </c>
      <c r="W205" s="70">
        <f t="shared" si="194"/>
        <v>3724.5000000000005</v>
      </c>
    </row>
    <row r="206" spans="1:23" ht="15" thickBot="1" x14ac:dyDescent="0.35">
      <c r="A206" s="82">
        <v>714</v>
      </c>
      <c r="B206" s="83">
        <v>7014</v>
      </c>
      <c r="C206" s="83" t="s">
        <v>7</v>
      </c>
      <c r="D206" s="83"/>
      <c r="E206" s="83" t="str">
        <f t="shared" si="188"/>
        <v>X</v>
      </c>
      <c r="F206" s="83" t="s">
        <v>26</v>
      </c>
      <c r="G206" s="105">
        <v>44</v>
      </c>
      <c r="H206" s="83" t="str">
        <f t="shared" si="189"/>
        <v>XXX250/44</v>
      </c>
      <c r="I206" s="83" t="s">
        <v>8</v>
      </c>
      <c r="J206" s="83" t="s">
        <v>19</v>
      </c>
      <c r="K206" s="84">
        <v>0.94374999999999998</v>
      </c>
      <c r="L206" s="85">
        <v>0.94444444444444453</v>
      </c>
      <c r="M206" s="83" t="s">
        <v>23</v>
      </c>
      <c r="N206" s="85">
        <v>0.96319444444444446</v>
      </c>
      <c r="O206" s="83" t="s">
        <v>27</v>
      </c>
      <c r="P206" s="86"/>
      <c r="Q206" s="87">
        <f t="shared" si="191"/>
        <v>1.8749999999999933E-2</v>
      </c>
      <c r="R206" s="87">
        <f t="shared" si="192"/>
        <v>6.94444444444553E-4</v>
      </c>
      <c r="S206" s="87">
        <f t="shared" si="193"/>
        <v>1.9444444444444486E-2</v>
      </c>
      <c r="T206" s="87">
        <f t="shared" si="195"/>
        <v>0</v>
      </c>
      <c r="U206" s="83">
        <v>19.100000000000001</v>
      </c>
      <c r="V206" s="83">
        <f>INDEX('Počty dní'!A:E,MATCH(E206,'Počty dní'!C:C,0),4)</f>
        <v>195</v>
      </c>
      <c r="W206" s="88">
        <f t="shared" si="194"/>
        <v>3724.5000000000005</v>
      </c>
    </row>
    <row r="207" spans="1:23" ht="15" thickBot="1" x14ac:dyDescent="0.35">
      <c r="A207" s="48" t="str">
        <f ca="1">CONCATENATE(INDIRECT("R[-3]C[0]",FALSE),"celkem")</f>
        <v>714celkem</v>
      </c>
      <c r="B207" s="49"/>
      <c r="C207" s="49" t="str">
        <f ca="1">INDIRECT("R[-1]C[12]",FALSE)</f>
        <v>Humpolec,,poliklinika</v>
      </c>
      <c r="D207" s="50"/>
      <c r="E207" s="49"/>
      <c r="F207" s="50"/>
      <c r="G207" s="103"/>
      <c r="H207" s="51"/>
      <c r="I207" s="52"/>
      <c r="J207" s="53" t="str">
        <f ca="1">INDIRECT("R[-3]C[0]",FALSE)</f>
        <v>V</v>
      </c>
      <c r="K207" s="54"/>
      <c r="L207" s="55"/>
      <c r="M207" s="56"/>
      <c r="N207" s="55"/>
      <c r="O207" s="57"/>
      <c r="P207" s="49"/>
      <c r="Q207" s="58">
        <f>SUM(Q194:Q206)</f>
        <v>0.46805555555555578</v>
      </c>
      <c r="R207" s="58">
        <f t="shared" ref="R207:T207" si="196">SUM(R194:R206)</f>
        <v>3.5416666666666485E-2</v>
      </c>
      <c r="S207" s="58">
        <f t="shared" si="196"/>
        <v>0.50347222222222232</v>
      </c>
      <c r="T207" s="58">
        <f t="shared" si="196"/>
        <v>0.28472222222222221</v>
      </c>
      <c r="U207" s="59">
        <f>SUM(U194:U206)</f>
        <v>431.00000000000006</v>
      </c>
      <c r="V207" s="60"/>
      <c r="W207" s="61">
        <f>SUM(W194:W206)</f>
        <v>84045</v>
      </c>
    </row>
    <row r="208" spans="1:23" x14ac:dyDescent="0.3">
      <c r="L208" s="1"/>
      <c r="N208" s="1"/>
      <c r="Q208" s="1"/>
      <c r="R208" s="1"/>
      <c r="S208" s="1"/>
      <c r="T208" s="1"/>
    </row>
    <row r="209" spans="1:23" ht="15" thickBot="1" x14ac:dyDescent="0.35">
      <c r="L209" s="1"/>
      <c r="N209" s="1"/>
      <c r="Q209" s="1"/>
      <c r="R209" s="1"/>
      <c r="S209" s="1"/>
      <c r="T209" s="1"/>
    </row>
    <row r="210" spans="1:23" x14ac:dyDescent="0.3">
      <c r="A210" s="62">
        <v>715</v>
      </c>
      <c r="B210" s="63">
        <v>7015</v>
      </c>
      <c r="C210" s="63" t="s">
        <v>7</v>
      </c>
      <c r="D210" s="63"/>
      <c r="E210" s="63" t="str">
        <f t="shared" ref="E210:E215" si="197">CONCATENATE(C210,D210)</f>
        <v>X</v>
      </c>
      <c r="F210" s="63" t="s">
        <v>26</v>
      </c>
      <c r="G210" s="101">
        <v>3</v>
      </c>
      <c r="H210" s="63" t="str">
        <f t="shared" ref="H210:H218" si="198">CONCATENATE(F210,"/",G210)</f>
        <v>XXX250/3</v>
      </c>
      <c r="I210" s="63" t="s">
        <v>8</v>
      </c>
      <c r="J210" s="63" t="s">
        <v>8</v>
      </c>
      <c r="K210" s="64">
        <v>0.21666666666666667</v>
      </c>
      <c r="L210" s="65">
        <v>0.21875</v>
      </c>
      <c r="M210" s="63" t="s">
        <v>27</v>
      </c>
      <c r="N210" s="65">
        <v>0.24166666666666667</v>
      </c>
      <c r="O210" s="63" t="s">
        <v>29</v>
      </c>
      <c r="P210" s="66" t="str">
        <f t="shared" ref="P210:P215" si="199">IF(M211=O210,"OK","POZOR")</f>
        <v>OK</v>
      </c>
      <c r="Q210" s="67">
        <f t="shared" ref="Q210:Q215" si="200">IF(ISNUMBER(G210),N210-L210,IF(F210="přejezd",N210-L210,0))</f>
        <v>2.2916666666666669E-2</v>
      </c>
      <c r="R210" s="67">
        <f t="shared" ref="R210:R215" si="201">IF(ISNUMBER(G210),L210-K210,0)</f>
        <v>2.0833333333333259E-3</v>
      </c>
      <c r="S210" s="67">
        <f t="shared" ref="S210:S215" si="202">Q210+R210</f>
        <v>2.4999999999999994E-2</v>
      </c>
      <c r="T210" s="67"/>
      <c r="U210" s="63">
        <v>22.4</v>
      </c>
      <c r="V210" s="63">
        <f>INDEX('Počty dní'!A:E,MATCH(E210,'Počty dní'!C:C,0),4)</f>
        <v>195</v>
      </c>
      <c r="W210" s="68">
        <f t="shared" ref="W210:W215" si="203">V210*U210</f>
        <v>4368</v>
      </c>
    </row>
    <row r="211" spans="1:23" x14ac:dyDescent="0.3">
      <c r="A211" s="69">
        <f>A210</f>
        <v>715</v>
      </c>
      <c r="B211" s="4">
        <v>7015</v>
      </c>
      <c r="C211" s="4" t="str">
        <f>C210</f>
        <v>X</v>
      </c>
      <c r="D211" s="4"/>
      <c r="E211" s="4" t="str">
        <f t="shared" si="197"/>
        <v>X</v>
      </c>
      <c r="F211" s="4" t="s">
        <v>92</v>
      </c>
      <c r="G211" s="102"/>
      <c r="H211" s="4" t="str">
        <f t="shared" si="198"/>
        <v>přejezd/</v>
      </c>
      <c r="I211" s="4"/>
      <c r="J211" s="4" t="str">
        <f>J210</f>
        <v>S</v>
      </c>
      <c r="K211" s="7">
        <v>0.24166666666666667</v>
      </c>
      <c r="L211" s="5">
        <v>0.24166666666666667</v>
      </c>
      <c r="M211" s="4" t="str">
        <f>O210</f>
        <v>Pelhřimov,,silo</v>
      </c>
      <c r="N211" s="5">
        <v>0.24652777777777779</v>
      </c>
      <c r="O211" s="4" t="str">
        <f>M212</f>
        <v>Pelhřimov,,aut.nádr.</v>
      </c>
      <c r="P211" s="14" t="str">
        <f t="shared" si="199"/>
        <v>OK</v>
      </c>
      <c r="Q211" s="15">
        <f t="shared" si="200"/>
        <v>4.8611111111111216E-3</v>
      </c>
      <c r="R211" s="15">
        <f t="shared" si="201"/>
        <v>0</v>
      </c>
      <c r="S211" s="15">
        <f t="shared" si="202"/>
        <v>4.8611111111111216E-3</v>
      </c>
      <c r="T211" s="15">
        <f t="shared" ref="T211:T215" si="204">K211-N210</f>
        <v>0</v>
      </c>
      <c r="U211" s="4">
        <v>0</v>
      </c>
      <c r="V211" s="4">
        <f>INDEX('Počty dní'!A:E,MATCH(E211,'Počty dní'!C:C,0),4)</f>
        <v>195</v>
      </c>
      <c r="W211" s="70">
        <f t="shared" ref="W211" si="205">V211*U211</f>
        <v>0</v>
      </c>
    </row>
    <row r="212" spans="1:23" x14ac:dyDescent="0.3">
      <c r="A212" s="69">
        <v>715</v>
      </c>
      <c r="B212" s="4">
        <v>7015</v>
      </c>
      <c r="C212" s="4" t="s">
        <v>7</v>
      </c>
      <c r="D212" s="4"/>
      <c r="E212" s="4" t="str">
        <f t="shared" si="197"/>
        <v>X</v>
      </c>
      <c r="F212" s="4" t="s">
        <v>26</v>
      </c>
      <c r="G212" s="102">
        <v>52</v>
      </c>
      <c r="H212" s="4" t="str">
        <f t="shared" si="198"/>
        <v>XXX250/52</v>
      </c>
      <c r="I212" s="4" t="s">
        <v>8</v>
      </c>
      <c r="J212" s="4" t="s">
        <v>8</v>
      </c>
      <c r="K212" s="7">
        <v>0.27361111111111108</v>
      </c>
      <c r="L212" s="5">
        <v>0.27430555555555552</v>
      </c>
      <c r="M212" s="4" t="s">
        <v>23</v>
      </c>
      <c r="N212" s="5">
        <v>0.2902777777777778</v>
      </c>
      <c r="O212" s="4" t="s">
        <v>41</v>
      </c>
      <c r="P212" s="14" t="str">
        <f t="shared" si="199"/>
        <v>OK</v>
      </c>
      <c r="Q212" s="15">
        <f t="shared" si="200"/>
        <v>1.5972222222222276E-2</v>
      </c>
      <c r="R212" s="15">
        <f t="shared" si="201"/>
        <v>6.9444444444444198E-4</v>
      </c>
      <c r="S212" s="15">
        <f t="shared" si="202"/>
        <v>1.6666666666666718E-2</v>
      </c>
      <c r="T212" s="15">
        <f t="shared" si="204"/>
        <v>2.7083333333333293E-2</v>
      </c>
      <c r="U212" s="4">
        <v>15.7</v>
      </c>
      <c r="V212" s="4">
        <f>INDEX('Počty dní'!A:E,MATCH(E212,'Počty dní'!C:C,0),4)</f>
        <v>195</v>
      </c>
      <c r="W212" s="70">
        <f t="shared" si="203"/>
        <v>3061.5</v>
      </c>
    </row>
    <row r="213" spans="1:23" x14ac:dyDescent="0.3">
      <c r="A213" s="69">
        <v>715</v>
      </c>
      <c r="B213" s="4">
        <v>7015</v>
      </c>
      <c r="C213" s="4" t="s">
        <v>7</v>
      </c>
      <c r="D213" s="4"/>
      <c r="E213" s="4" t="str">
        <f t="shared" si="197"/>
        <v>X</v>
      </c>
      <c r="F213" s="4" t="s">
        <v>26</v>
      </c>
      <c r="G213" s="102">
        <v>51</v>
      </c>
      <c r="H213" s="4" t="str">
        <f t="shared" si="198"/>
        <v>XXX250/51</v>
      </c>
      <c r="I213" s="4" t="s">
        <v>8</v>
      </c>
      <c r="J213" s="4" t="s">
        <v>8</v>
      </c>
      <c r="K213" s="7">
        <v>0.2902777777777778</v>
      </c>
      <c r="L213" s="5">
        <v>0.29166666666666669</v>
      </c>
      <c r="M213" s="4" t="s">
        <v>41</v>
      </c>
      <c r="N213" s="5">
        <v>0.30902777777777779</v>
      </c>
      <c r="O213" s="4" t="s">
        <v>23</v>
      </c>
      <c r="P213" s="14" t="str">
        <f t="shared" si="199"/>
        <v>OK</v>
      </c>
      <c r="Q213" s="15">
        <f t="shared" si="200"/>
        <v>1.7361111111111105E-2</v>
      </c>
      <c r="R213" s="15">
        <f t="shared" si="201"/>
        <v>1.388888888888884E-3</v>
      </c>
      <c r="S213" s="15">
        <f t="shared" si="202"/>
        <v>1.8749999999999989E-2</v>
      </c>
      <c r="T213" s="15">
        <f t="shared" si="204"/>
        <v>0</v>
      </c>
      <c r="U213" s="4">
        <v>15.7</v>
      </c>
      <c r="V213" s="4">
        <f>INDEX('Počty dní'!A:E,MATCH(E213,'Počty dní'!C:C,0),4)</f>
        <v>195</v>
      </c>
      <c r="W213" s="70">
        <f t="shared" si="203"/>
        <v>3061.5</v>
      </c>
    </row>
    <row r="214" spans="1:23" x14ac:dyDescent="0.3">
      <c r="A214" s="69">
        <v>715</v>
      </c>
      <c r="B214" s="4">
        <v>7015</v>
      </c>
      <c r="C214" s="4" t="s">
        <v>7</v>
      </c>
      <c r="D214" s="4"/>
      <c r="E214" s="4" t="str">
        <f t="shared" si="197"/>
        <v>X</v>
      </c>
      <c r="F214" s="4" t="s">
        <v>26</v>
      </c>
      <c r="G214" s="102">
        <v>14</v>
      </c>
      <c r="H214" s="4" t="str">
        <f t="shared" si="198"/>
        <v>XXX250/14</v>
      </c>
      <c r="I214" s="4" t="s">
        <v>8</v>
      </c>
      <c r="J214" s="4" t="s">
        <v>8</v>
      </c>
      <c r="K214" s="7">
        <v>0.31944444444444448</v>
      </c>
      <c r="L214" s="5">
        <v>0.32291666666666669</v>
      </c>
      <c r="M214" s="4" t="s">
        <v>23</v>
      </c>
      <c r="N214" s="5">
        <v>0.3659722222222222</v>
      </c>
      <c r="O214" s="4" t="s">
        <v>28</v>
      </c>
      <c r="P214" s="14" t="str">
        <f t="shared" si="199"/>
        <v>OK</v>
      </c>
      <c r="Q214" s="15">
        <f t="shared" si="200"/>
        <v>4.3055555555555514E-2</v>
      </c>
      <c r="R214" s="15">
        <f t="shared" si="201"/>
        <v>3.4722222222222099E-3</v>
      </c>
      <c r="S214" s="15">
        <f t="shared" si="202"/>
        <v>4.6527777777777724E-2</v>
      </c>
      <c r="T214" s="15">
        <f t="shared" si="204"/>
        <v>1.0416666666666685E-2</v>
      </c>
      <c r="U214" s="4">
        <v>38.9</v>
      </c>
      <c r="V214" s="4">
        <f>INDEX('Počty dní'!A:E,MATCH(E214,'Počty dní'!C:C,0),4)</f>
        <v>195</v>
      </c>
      <c r="W214" s="70">
        <f t="shared" si="203"/>
        <v>7585.5</v>
      </c>
    </row>
    <row r="215" spans="1:23" x14ac:dyDescent="0.3">
      <c r="A215" s="69">
        <v>715</v>
      </c>
      <c r="B215" s="4">
        <v>7015</v>
      </c>
      <c r="C215" s="4" t="s">
        <v>7</v>
      </c>
      <c r="D215" s="4"/>
      <c r="E215" s="4" t="str">
        <f t="shared" si="197"/>
        <v>X</v>
      </c>
      <c r="F215" s="4" t="s">
        <v>26</v>
      </c>
      <c r="G215" s="102">
        <v>15</v>
      </c>
      <c r="H215" s="4" t="str">
        <f t="shared" si="198"/>
        <v>XXX250/15</v>
      </c>
      <c r="I215" s="4" t="s">
        <v>8</v>
      </c>
      <c r="J215" s="4" t="s">
        <v>8</v>
      </c>
      <c r="K215" s="7">
        <v>0.37986111111111115</v>
      </c>
      <c r="L215" s="5">
        <v>0.3833333333333333</v>
      </c>
      <c r="M215" s="4" t="s">
        <v>28</v>
      </c>
      <c r="N215" s="5">
        <v>0.43055555555555558</v>
      </c>
      <c r="O215" s="4" t="s">
        <v>23</v>
      </c>
      <c r="P215" s="14" t="str">
        <f t="shared" si="199"/>
        <v>OK</v>
      </c>
      <c r="Q215" s="15">
        <f t="shared" si="200"/>
        <v>4.7222222222222276E-2</v>
      </c>
      <c r="R215" s="15">
        <f t="shared" si="201"/>
        <v>3.4722222222221544E-3</v>
      </c>
      <c r="S215" s="15">
        <f t="shared" si="202"/>
        <v>5.0694444444444431E-2</v>
      </c>
      <c r="T215" s="15">
        <f t="shared" si="204"/>
        <v>1.3888888888888951E-2</v>
      </c>
      <c r="U215" s="4">
        <v>41.5</v>
      </c>
      <c r="V215" s="4">
        <f>INDEX('Počty dní'!A:E,MATCH(E215,'Počty dní'!C:C,0),4)</f>
        <v>195</v>
      </c>
      <c r="W215" s="70">
        <f t="shared" si="203"/>
        <v>8092.5</v>
      </c>
    </row>
    <row r="216" spans="1:23" x14ac:dyDescent="0.3">
      <c r="A216" s="69">
        <v>715</v>
      </c>
      <c r="B216" s="4">
        <v>7015</v>
      </c>
      <c r="C216" s="4" t="s">
        <v>7</v>
      </c>
      <c r="D216" s="4"/>
      <c r="E216" s="4" t="str">
        <f>CONCATENATE(C216,D216)</f>
        <v>X</v>
      </c>
      <c r="F216" s="4" t="s">
        <v>22</v>
      </c>
      <c r="G216" s="102">
        <v>14</v>
      </c>
      <c r="H216" s="4" t="str">
        <f t="shared" si="198"/>
        <v>XXX259/14</v>
      </c>
      <c r="I216" s="4" t="s">
        <v>8</v>
      </c>
      <c r="J216" s="4" t="s">
        <v>8</v>
      </c>
      <c r="K216" s="7">
        <v>0.61111111111111105</v>
      </c>
      <c r="L216" s="5">
        <v>0.61458333333333337</v>
      </c>
      <c r="M216" s="4" t="s">
        <v>23</v>
      </c>
      <c r="N216" s="5">
        <v>0.64930555555555558</v>
      </c>
      <c r="O216" s="4" t="s">
        <v>1</v>
      </c>
      <c r="P216" s="14" t="str">
        <f t="shared" ref="P216" si="206">IF(M217=O216,"OK","POZOR")</f>
        <v>OK</v>
      </c>
      <c r="Q216" s="15">
        <f t="shared" ref="Q216" si="207">IF(ISNUMBER(G216),N216-L216,IF(F216="přejezd",N216-L216,0))</f>
        <v>3.472222222222221E-2</v>
      </c>
      <c r="R216" s="15">
        <f t="shared" ref="R216" si="208">IF(ISNUMBER(G216),L216-K216,0)</f>
        <v>3.4722222222223209E-3</v>
      </c>
      <c r="S216" s="15">
        <f t="shared" ref="S216" si="209">Q216+R216</f>
        <v>3.8194444444444531E-2</v>
      </c>
      <c r="T216" s="15">
        <f t="shared" ref="T216" si="210">K216-N215</f>
        <v>0.18055555555555547</v>
      </c>
      <c r="U216" s="4">
        <v>29.6</v>
      </c>
      <c r="V216" s="4">
        <f>INDEX('Počty dní'!A:E,MATCH(E216,'Počty dní'!C:C,0),4)</f>
        <v>195</v>
      </c>
      <c r="W216" s="70">
        <f>V216*U216</f>
        <v>5772</v>
      </c>
    </row>
    <row r="217" spans="1:23" x14ac:dyDescent="0.3">
      <c r="A217" s="69">
        <v>715</v>
      </c>
      <c r="B217" s="4">
        <v>7015</v>
      </c>
      <c r="C217" s="4" t="s">
        <v>7</v>
      </c>
      <c r="D217" s="4"/>
      <c r="E217" s="4" t="str">
        <f>CONCATENATE(C217,D217)</f>
        <v>X</v>
      </c>
      <c r="F217" s="4" t="s">
        <v>22</v>
      </c>
      <c r="G217" s="102">
        <v>13</v>
      </c>
      <c r="H217" s="4" t="str">
        <f t="shared" si="198"/>
        <v>XXX259/13</v>
      </c>
      <c r="I217" s="4" t="s">
        <v>8</v>
      </c>
      <c r="J217" s="4" t="s">
        <v>8</v>
      </c>
      <c r="K217" s="7">
        <v>0.65138888888888891</v>
      </c>
      <c r="L217" s="5">
        <v>0.65486111111111112</v>
      </c>
      <c r="M217" s="4" t="s">
        <v>1</v>
      </c>
      <c r="N217" s="5">
        <v>0.69374999999999998</v>
      </c>
      <c r="O217" s="4" t="s">
        <v>23</v>
      </c>
      <c r="P217" s="14" t="str">
        <f t="shared" ref="P217" si="211">IF(M218=O217,"OK","POZOR")</f>
        <v>OK</v>
      </c>
      <c r="Q217" s="15">
        <f t="shared" ref="Q217:Q218" si="212">IF(ISNUMBER(G217),N217-L217,IF(F217="přejezd",N217-L217,0))</f>
        <v>3.8888888888888862E-2</v>
      </c>
      <c r="R217" s="15">
        <f t="shared" ref="R217:R218" si="213">IF(ISNUMBER(G217),L217-K217,0)</f>
        <v>3.4722222222222099E-3</v>
      </c>
      <c r="S217" s="15">
        <f t="shared" ref="S217:S218" si="214">Q217+R217</f>
        <v>4.2361111111111072E-2</v>
      </c>
      <c r="T217" s="15">
        <f t="shared" ref="T217:T218" si="215">K217-N216</f>
        <v>2.0833333333333259E-3</v>
      </c>
      <c r="U217" s="4">
        <v>31.4</v>
      </c>
      <c r="V217" s="4">
        <f>INDEX('Počty dní'!A:E,MATCH(E217,'Počty dní'!C:C,0),4)</f>
        <v>195</v>
      </c>
      <c r="W217" s="70">
        <f>V217*U217</f>
        <v>6123</v>
      </c>
    </row>
    <row r="218" spans="1:23" ht="15" thickBot="1" x14ac:dyDescent="0.35">
      <c r="A218" s="69">
        <v>715</v>
      </c>
      <c r="B218" s="4">
        <v>7015</v>
      </c>
      <c r="C218" s="4" t="s">
        <v>7</v>
      </c>
      <c r="D218" s="4"/>
      <c r="E218" s="4" t="str">
        <f>CONCATENATE(C218,D218)</f>
        <v>X</v>
      </c>
      <c r="F218" s="4" t="s">
        <v>22</v>
      </c>
      <c r="G218" s="102">
        <v>16</v>
      </c>
      <c r="H218" s="4" t="str">
        <f t="shared" si="198"/>
        <v>XXX259/16</v>
      </c>
      <c r="I218" s="4" t="s">
        <v>8</v>
      </c>
      <c r="J218" s="4" t="s">
        <v>8</v>
      </c>
      <c r="K218" s="7">
        <v>0.6958333333333333</v>
      </c>
      <c r="L218" s="5">
        <v>0.69791666666666663</v>
      </c>
      <c r="M218" s="4" t="s">
        <v>23</v>
      </c>
      <c r="N218" s="5">
        <v>0.73263888888888884</v>
      </c>
      <c r="O218" s="4" t="s">
        <v>1</v>
      </c>
      <c r="P218" s="14"/>
      <c r="Q218" s="15">
        <f t="shared" si="212"/>
        <v>3.472222222222221E-2</v>
      </c>
      <c r="R218" s="15">
        <f t="shared" si="213"/>
        <v>2.0833333333333259E-3</v>
      </c>
      <c r="S218" s="15">
        <f t="shared" si="214"/>
        <v>3.6805555555555536E-2</v>
      </c>
      <c r="T218" s="15">
        <f t="shared" si="215"/>
        <v>2.0833333333333259E-3</v>
      </c>
      <c r="U218" s="4">
        <v>29.6</v>
      </c>
      <c r="V218" s="4">
        <f>INDEX('Počty dní'!A:E,MATCH(E218,'Počty dní'!C:C,0),4)</f>
        <v>195</v>
      </c>
      <c r="W218" s="70">
        <f>V218*U218</f>
        <v>5772</v>
      </c>
    </row>
    <row r="219" spans="1:23" ht="15" thickBot="1" x14ac:dyDescent="0.35">
      <c r="A219" s="48" t="str">
        <f ca="1">CONCATENATE(INDIRECT("R[-3]C[0]",FALSE),"celkem")</f>
        <v>715celkem</v>
      </c>
      <c r="B219" s="49"/>
      <c r="C219" s="49" t="str">
        <f ca="1">INDIRECT("R[-1]C[12]",FALSE)</f>
        <v>Humpolec,,aut.nádr.</v>
      </c>
      <c r="D219" s="50"/>
      <c r="E219" s="49"/>
      <c r="F219" s="50"/>
      <c r="G219" s="103"/>
      <c r="H219" s="51"/>
      <c r="I219" s="52"/>
      <c r="J219" s="53" t="str">
        <f ca="1">INDIRECT("R[-3]C[0]",FALSE)</f>
        <v>S</v>
      </c>
      <c r="K219" s="54"/>
      <c r="L219" s="55"/>
      <c r="M219" s="56"/>
      <c r="N219" s="55"/>
      <c r="O219" s="57"/>
      <c r="P219" s="49"/>
      <c r="Q219" s="58">
        <f>SUM(Q210:Q218)</f>
        <v>0.25972222222222224</v>
      </c>
      <c r="R219" s="58">
        <f>SUM(R210:R218)</f>
        <v>2.0138888888888873E-2</v>
      </c>
      <c r="S219" s="58">
        <f>SUM(S210:S218)</f>
        <v>0.27986111111111112</v>
      </c>
      <c r="T219" s="58">
        <f>SUM(T210:T218)</f>
        <v>0.23611111111111105</v>
      </c>
      <c r="U219" s="59">
        <f>SUM(U210:U218)</f>
        <v>224.79999999999998</v>
      </c>
      <c r="V219" s="60"/>
      <c r="W219" s="61">
        <f>SUM(W210:W218)</f>
        <v>43836</v>
      </c>
    </row>
    <row r="220" spans="1:23" x14ac:dyDescent="0.3">
      <c r="L220" s="1"/>
      <c r="N220" s="1"/>
      <c r="Q220" s="1"/>
      <c r="R220" s="1"/>
      <c r="S220" s="1"/>
      <c r="T220" s="1"/>
    </row>
    <row r="221" spans="1:23" ht="15" thickBot="1" x14ac:dyDescent="0.35"/>
    <row r="222" spans="1:23" x14ac:dyDescent="0.3">
      <c r="A222" s="62">
        <v>716</v>
      </c>
      <c r="B222" s="63">
        <v>7016</v>
      </c>
      <c r="C222" s="63" t="s">
        <v>7</v>
      </c>
      <c r="D222" s="63"/>
      <c r="E222" s="63" t="str">
        <f t="shared" ref="E222:E235" si="216">CONCATENATE(C222,D222)</f>
        <v>X</v>
      </c>
      <c r="F222" s="63" t="s">
        <v>9</v>
      </c>
      <c r="G222" s="101">
        <v>1</v>
      </c>
      <c r="H222" s="63" t="str">
        <f t="shared" ref="H222:H235" si="217">CONCATENATE(F222,"/",G222)</f>
        <v>XXX257/1</v>
      </c>
      <c r="I222" s="63" t="s">
        <v>8</v>
      </c>
      <c r="J222" s="63" t="s">
        <v>8</v>
      </c>
      <c r="K222" s="64">
        <v>0.18541666666666667</v>
      </c>
      <c r="L222" s="65">
        <v>0.18611111111111112</v>
      </c>
      <c r="M222" s="63" t="s">
        <v>1</v>
      </c>
      <c r="N222" s="65">
        <v>0.20694444444444446</v>
      </c>
      <c r="O222" s="63" t="s">
        <v>10</v>
      </c>
      <c r="P222" s="66" t="str">
        <f t="shared" ref="P222:P234" si="218">IF(M223=O222,"OK","POZOR")</f>
        <v>OK</v>
      </c>
      <c r="Q222" s="67">
        <f t="shared" ref="Q222:Q235" si="219">IF(ISNUMBER(G222),N222-L222,IF(F222="přejezd",N222-L222,0))</f>
        <v>2.0833333333333343E-2</v>
      </c>
      <c r="R222" s="67">
        <f t="shared" ref="R222:R235" si="220">IF(ISNUMBER(G222),L222-K222,0)</f>
        <v>6.9444444444444198E-4</v>
      </c>
      <c r="S222" s="67">
        <f t="shared" ref="S222:S235" si="221">Q222+R222</f>
        <v>2.1527777777777785E-2</v>
      </c>
      <c r="T222" s="67"/>
      <c r="U222" s="63">
        <v>16</v>
      </c>
      <c r="V222" s="63">
        <f>INDEX('Počty dní'!A:E,MATCH(E222,'Počty dní'!C:C,0),4)</f>
        <v>195</v>
      </c>
      <c r="W222" s="68">
        <f t="shared" ref="W222:W235" si="222">V222*U222</f>
        <v>3120</v>
      </c>
    </row>
    <row r="223" spans="1:23" x14ac:dyDescent="0.3">
      <c r="A223" s="69">
        <v>716</v>
      </c>
      <c r="B223" s="4">
        <v>7016</v>
      </c>
      <c r="C223" s="4" t="s">
        <v>7</v>
      </c>
      <c r="D223" s="4"/>
      <c r="E223" s="4" t="str">
        <f t="shared" si="216"/>
        <v>X</v>
      </c>
      <c r="F223" s="4" t="s">
        <v>9</v>
      </c>
      <c r="G223" s="102">
        <v>2</v>
      </c>
      <c r="H223" s="4" t="str">
        <f t="shared" si="217"/>
        <v>XXX257/2</v>
      </c>
      <c r="I223" s="4" t="s">
        <v>8</v>
      </c>
      <c r="J223" s="4" t="s">
        <v>8</v>
      </c>
      <c r="K223" s="7">
        <v>0.21249999999999999</v>
      </c>
      <c r="L223" s="5">
        <v>0.21319444444444444</v>
      </c>
      <c r="M223" s="4" t="s">
        <v>10</v>
      </c>
      <c r="N223" s="5">
        <v>0.23333333333333331</v>
      </c>
      <c r="O223" s="4" t="s">
        <v>1</v>
      </c>
      <c r="P223" s="14" t="str">
        <f t="shared" ref="P223:P230" si="223">IF(M224=O223,"OK","POZOR")</f>
        <v>OK</v>
      </c>
      <c r="Q223" s="15">
        <f t="shared" ref="Q223:Q230" si="224">IF(ISNUMBER(G223),N223-L223,IF(F223="přejezd",N223-L223,0))</f>
        <v>2.0138888888888873E-2</v>
      </c>
      <c r="R223" s="15">
        <f t="shared" ref="R223:R230" si="225">IF(ISNUMBER(G223),L223-K223,0)</f>
        <v>6.9444444444444198E-4</v>
      </c>
      <c r="S223" s="15">
        <f t="shared" ref="S223:S230" si="226">Q223+R223</f>
        <v>2.0833333333333315E-2</v>
      </c>
      <c r="T223" s="15">
        <f t="shared" ref="T223:T230" si="227">K223-N222</f>
        <v>5.5555555555555358E-3</v>
      </c>
      <c r="U223" s="4">
        <v>16</v>
      </c>
      <c r="V223" s="4">
        <f>INDEX('Počty dní'!A:E,MATCH(E223,'Počty dní'!C:C,0),4)</f>
        <v>195</v>
      </c>
      <c r="W223" s="70">
        <f t="shared" si="222"/>
        <v>3120</v>
      </c>
    </row>
    <row r="224" spans="1:23" x14ac:dyDescent="0.3">
      <c r="A224" s="69">
        <v>716</v>
      </c>
      <c r="B224" s="4">
        <v>7016</v>
      </c>
      <c r="C224" s="4" t="s">
        <v>7</v>
      </c>
      <c r="D224" s="4"/>
      <c r="E224" s="4" t="str">
        <f t="shared" si="216"/>
        <v>X</v>
      </c>
      <c r="F224" s="4" t="s">
        <v>9</v>
      </c>
      <c r="G224" s="102">
        <v>3</v>
      </c>
      <c r="H224" s="4" t="str">
        <f t="shared" si="217"/>
        <v>XXX257/3</v>
      </c>
      <c r="I224" s="4" t="s">
        <v>8</v>
      </c>
      <c r="J224" s="4" t="s">
        <v>8</v>
      </c>
      <c r="K224" s="7">
        <v>0.26527777777777778</v>
      </c>
      <c r="L224" s="5">
        <v>0.26597222222222222</v>
      </c>
      <c r="M224" s="4" t="s">
        <v>1</v>
      </c>
      <c r="N224" s="5">
        <v>0.28680555555555554</v>
      </c>
      <c r="O224" s="4" t="s">
        <v>10</v>
      </c>
      <c r="P224" s="14" t="str">
        <f t="shared" si="223"/>
        <v>OK</v>
      </c>
      <c r="Q224" s="15">
        <f t="shared" si="224"/>
        <v>2.0833333333333315E-2</v>
      </c>
      <c r="R224" s="15">
        <f t="shared" si="225"/>
        <v>6.9444444444444198E-4</v>
      </c>
      <c r="S224" s="15">
        <f t="shared" si="226"/>
        <v>2.1527777777777757E-2</v>
      </c>
      <c r="T224" s="15">
        <f t="shared" si="227"/>
        <v>3.194444444444447E-2</v>
      </c>
      <c r="U224" s="4">
        <v>16</v>
      </c>
      <c r="V224" s="4">
        <f>INDEX('Počty dní'!A:E,MATCH(E224,'Počty dní'!C:C,0),4)</f>
        <v>195</v>
      </c>
      <c r="W224" s="70">
        <f t="shared" si="222"/>
        <v>3120</v>
      </c>
    </row>
    <row r="225" spans="1:23" x14ac:dyDescent="0.3">
      <c r="A225" s="69">
        <v>716</v>
      </c>
      <c r="B225" s="4">
        <v>7016</v>
      </c>
      <c r="C225" s="4" t="s">
        <v>7</v>
      </c>
      <c r="D225" s="4"/>
      <c r="E225" s="4" t="str">
        <f t="shared" si="216"/>
        <v>X</v>
      </c>
      <c r="F225" s="4" t="s">
        <v>9</v>
      </c>
      <c r="G225" s="102">
        <v>4</v>
      </c>
      <c r="H225" s="4" t="str">
        <f t="shared" si="217"/>
        <v>XXX257/4</v>
      </c>
      <c r="I225" s="4" t="s">
        <v>8</v>
      </c>
      <c r="J225" s="4" t="s">
        <v>8</v>
      </c>
      <c r="K225" s="7">
        <v>0.28680555555555554</v>
      </c>
      <c r="L225" s="5">
        <v>0.28750000000000003</v>
      </c>
      <c r="M225" s="4" t="s">
        <v>10</v>
      </c>
      <c r="N225" s="5">
        <v>0.31666666666666665</v>
      </c>
      <c r="O225" s="4" t="s">
        <v>1</v>
      </c>
      <c r="P225" s="14" t="str">
        <f t="shared" si="223"/>
        <v>OK</v>
      </c>
      <c r="Q225" s="15">
        <f t="shared" si="224"/>
        <v>2.9166666666666619E-2</v>
      </c>
      <c r="R225" s="15">
        <f t="shared" si="225"/>
        <v>6.9444444444449749E-4</v>
      </c>
      <c r="S225" s="15">
        <f t="shared" si="226"/>
        <v>2.9861111111111116E-2</v>
      </c>
      <c r="T225" s="15">
        <f t="shared" si="227"/>
        <v>0</v>
      </c>
      <c r="U225" s="4">
        <v>22.5</v>
      </c>
      <c r="V225" s="4">
        <f>INDEX('Počty dní'!A:E,MATCH(E225,'Počty dní'!C:C,0),4)</f>
        <v>195</v>
      </c>
      <c r="W225" s="70">
        <f t="shared" si="222"/>
        <v>4387.5</v>
      </c>
    </row>
    <row r="226" spans="1:23" x14ac:dyDescent="0.3">
      <c r="A226" s="69">
        <f>A225</f>
        <v>716</v>
      </c>
      <c r="B226" s="4">
        <v>7016</v>
      </c>
      <c r="C226" s="4" t="str">
        <f>C225</f>
        <v>X</v>
      </c>
      <c r="D226" s="4"/>
      <c r="E226" s="4" t="str">
        <f t="shared" si="216"/>
        <v>X</v>
      </c>
      <c r="F226" s="4" t="s">
        <v>92</v>
      </c>
      <c r="G226" s="102"/>
      <c r="H226" s="4" t="str">
        <f t="shared" si="217"/>
        <v>přejezd/</v>
      </c>
      <c r="I226" s="4"/>
      <c r="J226" s="4" t="str">
        <f>J225</f>
        <v>S</v>
      </c>
      <c r="K226" s="7">
        <v>0.33888888888888885</v>
      </c>
      <c r="L226" s="5">
        <v>0.33888888888888885</v>
      </c>
      <c r="M226" s="4" t="str">
        <f>O225</f>
        <v>Humpolec,,aut.nádr.</v>
      </c>
      <c r="N226" s="5">
        <v>0.34097222222222223</v>
      </c>
      <c r="O226" s="4" t="str">
        <f>M227</f>
        <v>Humpolec,,pošta</v>
      </c>
      <c r="P226" s="14" t="str">
        <f t="shared" si="223"/>
        <v>OK</v>
      </c>
      <c r="Q226" s="15">
        <f t="shared" si="224"/>
        <v>2.0833333333333814E-3</v>
      </c>
      <c r="R226" s="15">
        <f t="shared" si="225"/>
        <v>0</v>
      </c>
      <c r="S226" s="15">
        <f t="shared" si="226"/>
        <v>2.0833333333333814E-3</v>
      </c>
      <c r="T226" s="15">
        <f t="shared" si="227"/>
        <v>2.2222222222222199E-2</v>
      </c>
      <c r="U226" s="4">
        <v>0</v>
      </c>
      <c r="V226" s="4">
        <f>INDEX('Počty dní'!A:E,MATCH(E226,'Počty dní'!C:C,0),4)</f>
        <v>195</v>
      </c>
      <c r="W226" s="70">
        <f t="shared" si="222"/>
        <v>0</v>
      </c>
    </row>
    <row r="227" spans="1:23" x14ac:dyDescent="0.3">
      <c r="A227" s="69">
        <v>716</v>
      </c>
      <c r="B227" s="4">
        <v>7016</v>
      </c>
      <c r="C227" s="4" t="s">
        <v>7</v>
      </c>
      <c r="D227" s="4"/>
      <c r="E227" s="4" t="str">
        <f t="shared" si="216"/>
        <v>X</v>
      </c>
      <c r="F227" s="4" t="s">
        <v>3</v>
      </c>
      <c r="G227" s="102">
        <v>11</v>
      </c>
      <c r="H227" s="4" t="str">
        <f t="shared" si="217"/>
        <v>XXX256/11</v>
      </c>
      <c r="I227" s="4" t="s">
        <v>8</v>
      </c>
      <c r="J227" s="4" t="s">
        <v>8</v>
      </c>
      <c r="K227" s="7">
        <v>0.34097222222222223</v>
      </c>
      <c r="L227" s="5">
        <v>0.34236111111111112</v>
      </c>
      <c r="M227" s="4" t="s">
        <v>17</v>
      </c>
      <c r="N227" s="5">
        <v>0.35833333333333334</v>
      </c>
      <c r="O227" s="4" t="s">
        <v>6</v>
      </c>
      <c r="P227" s="14" t="str">
        <f t="shared" si="223"/>
        <v>OK</v>
      </c>
      <c r="Q227" s="15">
        <f t="shared" si="224"/>
        <v>1.5972222222222221E-2</v>
      </c>
      <c r="R227" s="15">
        <f t="shared" si="225"/>
        <v>1.388888888888884E-3</v>
      </c>
      <c r="S227" s="15">
        <f t="shared" si="226"/>
        <v>1.7361111111111105E-2</v>
      </c>
      <c r="T227" s="15">
        <f t="shared" si="227"/>
        <v>0</v>
      </c>
      <c r="U227" s="4">
        <v>13.8</v>
      </c>
      <c r="V227" s="4">
        <f>INDEX('Počty dní'!A:E,MATCH(E227,'Počty dní'!C:C,0),4)</f>
        <v>195</v>
      </c>
      <c r="W227" s="70">
        <f t="shared" si="222"/>
        <v>2691</v>
      </c>
    </row>
    <row r="228" spans="1:23" x14ac:dyDescent="0.3">
      <c r="A228" s="69">
        <v>716</v>
      </c>
      <c r="B228" s="4">
        <v>7016</v>
      </c>
      <c r="C228" s="4" t="s">
        <v>7</v>
      </c>
      <c r="D228" s="4"/>
      <c r="E228" s="4" t="str">
        <f t="shared" si="216"/>
        <v>X</v>
      </c>
      <c r="F228" s="4" t="s">
        <v>3</v>
      </c>
      <c r="G228" s="102">
        <v>12</v>
      </c>
      <c r="H228" s="4" t="str">
        <f t="shared" si="217"/>
        <v>XXX256/12</v>
      </c>
      <c r="I228" s="4" t="s">
        <v>8</v>
      </c>
      <c r="J228" s="4" t="s">
        <v>8</v>
      </c>
      <c r="K228" s="7">
        <v>0.36458333333333331</v>
      </c>
      <c r="L228" s="5">
        <v>0.3659722222222222</v>
      </c>
      <c r="M228" s="4" t="s">
        <v>6</v>
      </c>
      <c r="N228" s="5">
        <v>0.38194444444444442</v>
      </c>
      <c r="O228" s="4" t="s">
        <v>17</v>
      </c>
      <c r="P228" s="14" t="str">
        <f t="shared" si="223"/>
        <v>OK</v>
      </c>
      <c r="Q228" s="15">
        <f t="shared" si="224"/>
        <v>1.5972222222222221E-2</v>
      </c>
      <c r="R228" s="15">
        <f t="shared" si="225"/>
        <v>1.388888888888884E-3</v>
      </c>
      <c r="S228" s="15">
        <f t="shared" si="226"/>
        <v>1.7361111111111105E-2</v>
      </c>
      <c r="T228" s="15">
        <f t="shared" si="227"/>
        <v>6.2499999999999778E-3</v>
      </c>
      <c r="U228" s="4">
        <v>13.8</v>
      </c>
      <c r="V228" s="4">
        <f>INDEX('Počty dní'!A:E,MATCH(E228,'Počty dní'!C:C,0),4)</f>
        <v>195</v>
      </c>
      <c r="W228" s="70">
        <f t="shared" si="222"/>
        <v>2691</v>
      </c>
    </row>
    <row r="229" spans="1:23" x14ac:dyDescent="0.3">
      <c r="A229" s="69">
        <f>A228</f>
        <v>716</v>
      </c>
      <c r="B229" s="4">
        <v>7016</v>
      </c>
      <c r="C229" s="4" t="str">
        <f>C228</f>
        <v>X</v>
      </c>
      <c r="D229" s="4"/>
      <c r="E229" s="4" t="str">
        <f t="shared" ref="E229" si="228">CONCATENATE(C229,D229)</f>
        <v>X</v>
      </c>
      <c r="F229" s="4" t="s">
        <v>92</v>
      </c>
      <c r="G229" s="102"/>
      <c r="H229" s="4" t="str">
        <f t="shared" ref="H229" si="229">CONCATENATE(F229,"/",G229)</f>
        <v>přejezd/</v>
      </c>
      <c r="I229" s="4"/>
      <c r="J229" s="4" t="str">
        <f>J228</f>
        <v>S</v>
      </c>
      <c r="K229" s="7">
        <v>0.38194444444444442</v>
      </c>
      <c r="L229" s="5">
        <v>0.38194444444444442</v>
      </c>
      <c r="M229" s="4" t="str">
        <f>O228</f>
        <v>Humpolec,,pošta</v>
      </c>
      <c r="N229" s="5">
        <v>0.3840277777777778</v>
      </c>
      <c r="O229" s="4" t="str">
        <f>M230</f>
        <v>Humpolec,,aut.nádr.</v>
      </c>
      <c r="P229" s="14" t="str">
        <f t="shared" si="223"/>
        <v>OK</v>
      </c>
      <c r="Q229" s="15">
        <f t="shared" si="224"/>
        <v>2.0833333333333814E-3</v>
      </c>
      <c r="R229" s="15">
        <f t="shared" si="225"/>
        <v>0</v>
      </c>
      <c r="S229" s="15">
        <f t="shared" si="226"/>
        <v>2.0833333333333814E-3</v>
      </c>
      <c r="T229" s="15">
        <f t="shared" si="227"/>
        <v>0</v>
      </c>
      <c r="U229" s="4">
        <v>0</v>
      </c>
      <c r="V229" s="4">
        <f>INDEX('Počty dní'!A:E,MATCH(E229,'Počty dní'!C:C,0),4)</f>
        <v>195</v>
      </c>
      <c r="W229" s="70">
        <f t="shared" si="222"/>
        <v>0</v>
      </c>
    </row>
    <row r="230" spans="1:23" x14ac:dyDescent="0.3">
      <c r="A230" s="69">
        <v>716</v>
      </c>
      <c r="B230" s="4">
        <v>7016</v>
      </c>
      <c r="C230" s="4" t="s">
        <v>7</v>
      </c>
      <c r="D230" s="4"/>
      <c r="E230" s="4" t="str">
        <f t="shared" si="216"/>
        <v>X</v>
      </c>
      <c r="F230" s="4" t="s">
        <v>9</v>
      </c>
      <c r="G230" s="102">
        <v>5</v>
      </c>
      <c r="H230" s="4" t="str">
        <f t="shared" si="217"/>
        <v>XXX257/5</v>
      </c>
      <c r="I230" s="4" t="s">
        <v>8</v>
      </c>
      <c r="J230" s="4" t="s">
        <v>8</v>
      </c>
      <c r="K230" s="7">
        <v>0.3972222222222222</v>
      </c>
      <c r="L230" s="5">
        <v>0.39930555555555558</v>
      </c>
      <c r="M230" s="4" t="s">
        <v>1</v>
      </c>
      <c r="N230" s="5">
        <v>0.4201388888888889</v>
      </c>
      <c r="O230" s="4" t="s">
        <v>10</v>
      </c>
      <c r="P230" s="14" t="str">
        <f t="shared" si="223"/>
        <v>OK</v>
      </c>
      <c r="Q230" s="15">
        <f t="shared" si="224"/>
        <v>2.0833333333333315E-2</v>
      </c>
      <c r="R230" s="15">
        <f t="shared" si="225"/>
        <v>2.0833333333333814E-3</v>
      </c>
      <c r="S230" s="15">
        <f t="shared" si="226"/>
        <v>2.2916666666666696E-2</v>
      </c>
      <c r="T230" s="15">
        <f t="shared" si="227"/>
        <v>1.3194444444444398E-2</v>
      </c>
      <c r="U230" s="4">
        <v>16</v>
      </c>
      <c r="V230" s="4">
        <f>INDEX('Počty dní'!A:E,MATCH(E230,'Počty dní'!C:C,0),4)</f>
        <v>195</v>
      </c>
      <c r="W230" s="70">
        <f t="shared" si="222"/>
        <v>3120</v>
      </c>
    </row>
    <row r="231" spans="1:23" x14ac:dyDescent="0.3">
      <c r="A231" s="69">
        <v>716</v>
      </c>
      <c r="B231" s="4">
        <v>7016</v>
      </c>
      <c r="C231" s="4" t="s">
        <v>7</v>
      </c>
      <c r="D231" s="4"/>
      <c r="E231" s="4" t="str">
        <f t="shared" si="216"/>
        <v>X</v>
      </c>
      <c r="F231" s="4" t="s">
        <v>9</v>
      </c>
      <c r="G231" s="102">
        <v>6</v>
      </c>
      <c r="H231" s="4" t="str">
        <f t="shared" si="217"/>
        <v>XXX257/6</v>
      </c>
      <c r="I231" s="4" t="s">
        <v>8</v>
      </c>
      <c r="J231" s="4" t="s">
        <v>8</v>
      </c>
      <c r="K231" s="7">
        <v>0.4201388888888889</v>
      </c>
      <c r="L231" s="5">
        <v>0.42152777777777778</v>
      </c>
      <c r="M231" s="4" t="s">
        <v>10</v>
      </c>
      <c r="N231" s="5">
        <v>0.44166666666666665</v>
      </c>
      <c r="O231" s="4" t="s">
        <v>1</v>
      </c>
      <c r="P231" s="14" t="str">
        <f t="shared" si="218"/>
        <v>OK</v>
      </c>
      <c r="Q231" s="15">
        <f t="shared" si="219"/>
        <v>2.0138888888888873E-2</v>
      </c>
      <c r="R231" s="15">
        <f t="shared" si="220"/>
        <v>1.388888888888884E-3</v>
      </c>
      <c r="S231" s="15">
        <f t="shared" si="221"/>
        <v>2.1527777777777757E-2</v>
      </c>
      <c r="T231" s="15">
        <f t="shared" ref="T231:T235" si="230">K231-N230</f>
        <v>0</v>
      </c>
      <c r="U231" s="4">
        <v>16</v>
      </c>
      <c r="V231" s="4">
        <f>INDEX('Počty dní'!A:E,MATCH(E231,'Počty dní'!C:C,0),4)</f>
        <v>195</v>
      </c>
      <c r="W231" s="70">
        <f t="shared" si="222"/>
        <v>3120</v>
      </c>
    </row>
    <row r="232" spans="1:23" x14ac:dyDescent="0.3">
      <c r="A232" s="69">
        <v>716</v>
      </c>
      <c r="B232" s="4">
        <v>7016</v>
      </c>
      <c r="C232" s="4" t="s">
        <v>7</v>
      </c>
      <c r="D232" s="4"/>
      <c r="E232" s="4" t="str">
        <f t="shared" si="216"/>
        <v>X</v>
      </c>
      <c r="F232" s="4" t="s">
        <v>9</v>
      </c>
      <c r="G232" s="102">
        <v>7</v>
      </c>
      <c r="H232" s="4" t="str">
        <f t="shared" si="217"/>
        <v>XXX257/7</v>
      </c>
      <c r="I232" s="4" t="s">
        <v>8</v>
      </c>
      <c r="J232" s="4" t="s">
        <v>8</v>
      </c>
      <c r="K232" s="7">
        <v>0.51388888888888895</v>
      </c>
      <c r="L232" s="5">
        <v>0.51597222222222217</v>
      </c>
      <c r="M232" s="4" t="s">
        <v>1</v>
      </c>
      <c r="N232" s="5">
        <v>0.54583333333333328</v>
      </c>
      <c r="O232" s="4" t="s">
        <v>10</v>
      </c>
      <c r="P232" s="14" t="str">
        <f t="shared" ref="P232" si="231">IF(M233=O232,"OK","POZOR")</f>
        <v>OK</v>
      </c>
      <c r="Q232" s="15">
        <f t="shared" ref="Q232" si="232">IF(ISNUMBER(G232),N232-L232,IF(F232="přejezd",N232-L232,0))</f>
        <v>2.9861111111111116E-2</v>
      </c>
      <c r="R232" s="15">
        <f t="shared" ref="R232" si="233">IF(ISNUMBER(G232),L232-K232,0)</f>
        <v>2.0833333333332149E-3</v>
      </c>
      <c r="S232" s="15">
        <f t="shared" ref="S232" si="234">Q232+R232</f>
        <v>3.1944444444444331E-2</v>
      </c>
      <c r="T232" s="15">
        <f t="shared" ref="T232" si="235">K232-N231</f>
        <v>7.2222222222222299E-2</v>
      </c>
      <c r="U232" s="4">
        <v>22.5</v>
      </c>
      <c r="V232" s="4">
        <f>INDEX('Počty dní'!A:E,MATCH(E232,'Počty dní'!C:C,0),4)</f>
        <v>195</v>
      </c>
      <c r="W232" s="70">
        <f t="shared" si="222"/>
        <v>4387.5</v>
      </c>
    </row>
    <row r="233" spans="1:23" x14ac:dyDescent="0.3">
      <c r="A233" s="69">
        <v>716</v>
      </c>
      <c r="B233" s="4">
        <v>7016</v>
      </c>
      <c r="C233" s="4" t="s">
        <v>7</v>
      </c>
      <c r="D233" s="4"/>
      <c r="E233" s="4" t="str">
        <f t="shared" si="216"/>
        <v>X</v>
      </c>
      <c r="F233" s="4" t="s">
        <v>9</v>
      </c>
      <c r="G233" s="102">
        <v>8</v>
      </c>
      <c r="H233" s="4" t="str">
        <f t="shared" si="217"/>
        <v>XXX257/8</v>
      </c>
      <c r="I233" s="4" t="s">
        <v>8</v>
      </c>
      <c r="J233" s="4" t="s">
        <v>8</v>
      </c>
      <c r="K233" s="7">
        <v>0.54583333333333328</v>
      </c>
      <c r="L233" s="5">
        <v>0.54652777777777783</v>
      </c>
      <c r="M233" s="4" t="s">
        <v>10</v>
      </c>
      <c r="N233" s="5">
        <v>0.56666666666666665</v>
      </c>
      <c r="O233" s="4" t="s">
        <v>1</v>
      </c>
      <c r="P233" s="14" t="str">
        <f t="shared" si="218"/>
        <v>OK</v>
      </c>
      <c r="Q233" s="15">
        <f t="shared" si="219"/>
        <v>2.0138888888888817E-2</v>
      </c>
      <c r="R233" s="15">
        <f t="shared" si="220"/>
        <v>6.94444444444553E-4</v>
      </c>
      <c r="S233" s="15">
        <f t="shared" si="221"/>
        <v>2.083333333333337E-2</v>
      </c>
      <c r="T233" s="15">
        <f t="shared" si="230"/>
        <v>0</v>
      </c>
      <c r="U233" s="4">
        <v>16</v>
      </c>
      <c r="V233" s="4">
        <f>INDEX('Počty dní'!A:E,MATCH(E233,'Počty dní'!C:C,0),4)</f>
        <v>195</v>
      </c>
      <c r="W233" s="70">
        <f t="shared" si="222"/>
        <v>3120</v>
      </c>
    </row>
    <row r="234" spans="1:23" x14ac:dyDescent="0.3">
      <c r="A234" s="69">
        <v>716</v>
      </c>
      <c r="B234" s="4">
        <v>7016</v>
      </c>
      <c r="C234" s="4" t="s">
        <v>7</v>
      </c>
      <c r="D234" s="4"/>
      <c r="E234" s="4" t="str">
        <f t="shared" si="216"/>
        <v>X</v>
      </c>
      <c r="F234" s="4" t="s">
        <v>9</v>
      </c>
      <c r="G234" s="102">
        <v>9</v>
      </c>
      <c r="H234" s="4" t="str">
        <f t="shared" si="217"/>
        <v>XXX257/9</v>
      </c>
      <c r="I234" s="4" t="s">
        <v>8</v>
      </c>
      <c r="J234" s="4" t="s">
        <v>8</v>
      </c>
      <c r="K234" s="7">
        <v>0.59722222222222221</v>
      </c>
      <c r="L234" s="5">
        <v>0.59930555555555554</v>
      </c>
      <c r="M234" s="4" t="s">
        <v>1</v>
      </c>
      <c r="N234" s="5">
        <v>0.62916666666666665</v>
      </c>
      <c r="O234" s="4" t="s">
        <v>10</v>
      </c>
      <c r="P234" s="14" t="str">
        <f t="shared" si="218"/>
        <v>OK</v>
      </c>
      <c r="Q234" s="15">
        <f t="shared" si="219"/>
        <v>2.9861111111111116E-2</v>
      </c>
      <c r="R234" s="15">
        <f t="shared" si="220"/>
        <v>2.0833333333333259E-3</v>
      </c>
      <c r="S234" s="15">
        <f t="shared" si="221"/>
        <v>3.1944444444444442E-2</v>
      </c>
      <c r="T234" s="15">
        <f t="shared" si="230"/>
        <v>3.0555555555555558E-2</v>
      </c>
      <c r="U234" s="4">
        <v>22.5</v>
      </c>
      <c r="V234" s="4">
        <f>INDEX('Počty dní'!A:E,MATCH(E234,'Počty dní'!C:C,0),4)</f>
        <v>195</v>
      </c>
      <c r="W234" s="70">
        <f t="shared" si="222"/>
        <v>4387.5</v>
      </c>
    </row>
    <row r="235" spans="1:23" ht="15" thickBot="1" x14ac:dyDescent="0.35">
      <c r="A235" s="69">
        <v>716</v>
      </c>
      <c r="B235" s="4">
        <v>7016</v>
      </c>
      <c r="C235" s="4" t="s">
        <v>7</v>
      </c>
      <c r="D235" s="4"/>
      <c r="E235" s="4" t="str">
        <f t="shared" si="216"/>
        <v>X</v>
      </c>
      <c r="F235" s="4" t="s">
        <v>9</v>
      </c>
      <c r="G235" s="102">
        <v>10</v>
      </c>
      <c r="H235" s="4" t="str">
        <f t="shared" si="217"/>
        <v>XXX257/10</v>
      </c>
      <c r="I235" s="4" t="s">
        <v>8</v>
      </c>
      <c r="J235" s="4" t="s">
        <v>8</v>
      </c>
      <c r="K235" s="7">
        <v>0.62916666666666665</v>
      </c>
      <c r="L235" s="5">
        <v>0.62986111111111109</v>
      </c>
      <c r="M235" s="4" t="s">
        <v>10</v>
      </c>
      <c r="N235" s="5">
        <v>0.65</v>
      </c>
      <c r="O235" s="4" t="s">
        <v>1</v>
      </c>
      <c r="P235" s="14" t="str">
        <f>IF(M162=O235,"OK","POZOR")</f>
        <v>OK</v>
      </c>
      <c r="Q235" s="15">
        <f t="shared" si="219"/>
        <v>2.0138888888888928E-2</v>
      </c>
      <c r="R235" s="15">
        <f t="shared" si="220"/>
        <v>6.9444444444444198E-4</v>
      </c>
      <c r="S235" s="15">
        <f t="shared" si="221"/>
        <v>2.083333333333337E-2</v>
      </c>
      <c r="T235" s="15">
        <f t="shared" si="230"/>
        <v>0</v>
      </c>
      <c r="U235" s="4">
        <v>16</v>
      </c>
      <c r="V235" s="4">
        <f>INDEX('Počty dní'!A:E,MATCH(E235,'Počty dní'!C:C,0),4)</f>
        <v>195</v>
      </c>
      <c r="W235" s="70">
        <f t="shared" si="222"/>
        <v>3120</v>
      </c>
    </row>
    <row r="236" spans="1:23" ht="15" thickBot="1" x14ac:dyDescent="0.35">
      <c r="A236" s="48" t="str">
        <f ca="1">CONCATENATE(INDIRECT("R[-3]C[0]",FALSE),"celkem")</f>
        <v>716celkem</v>
      </c>
      <c r="B236" s="49"/>
      <c r="C236" s="49" t="str">
        <f ca="1">INDIRECT("R[-1]C[12]",FALSE)</f>
        <v>Humpolec,,aut.nádr.</v>
      </c>
      <c r="D236" s="50"/>
      <c r="E236" s="49"/>
      <c r="F236" s="50"/>
      <c r="G236" s="103"/>
      <c r="H236" s="51"/>
      <c r="I236" s="52"/>
      <c r="J236" s="53" t="str">
        <f ca="1">INDIRECT("R[-3]C[0]",FALSE)</f>
        <v>S</v>
      </c>
      <c r="K236" s="54"/>
      <c r="L236" s="55"/>
      <c r="M236" s="56"/>
      <c r="N236" s="55"/>
      <c r="O236" s="57"/>
      <c r="P236" s="49"/>
      <c r="Q236" s="58">
        <f>SUM(Q222:Q235)</f>
        <v>0.26805555555555549</v>
      </c>
      <c r="R236" s="58">
        <f>SUM(R222:R235)</f>
        <v>1.4583333333333393E-2</v>
      </c>
      <c r="S236" s="58">
        <f>SUM(S222:S235)</f>
        <v>0.28263888888888888</v>
      </c>
      <c r="T236" s="58">
        <f>SUM(T222:T235)</f>
        <v>0.18194444444444444</v>
      </c>
      <c r="U236" s="59">
        <f>SUM(U222:U235)</f>
        <v>207.1</v>
      </c>
      <c r="V236" s="60"/>
      <c r="W236" s="61">
        <f>SUM(W222:W235)</f>
        <v>40384.5</v>
      </c>
    </row>
    <row r="238" spans="1:23" ht="15" thickBot="1" x14ac:dyDescent="0.35">
      <c r="L238" s="1"/>
      <c r="N238" s="1"/>
      <c r="Q238" s="1"/>
      <c r="R238" s="1"/>
      <c r="S238" s="1"/>
      <c r="T238" s="1"/>
    </row>
    <row r="239" spans="1:23" x14ac:dyDescent="0.3">
      <c r="A239" s="62">
        <v>717</v>
      </c>
      <c r="B239" s="63">
        <v>7017</v>
      </c>
      <c r="C239" s="63" t="s">
        <v>7</v>
      </c>
      <c r="D239" s="63"/>
      <c r="E239" s="63" t="str">
        <f t="shared" ref="E239:E252" si="236">CONCATENATE(C239,D239)</f>
        <v>X</v>
      </c>
      <c r="F239" s="63" t="s">
        <v>94</v>
      </c>
      <c r="G239" s="101">
        <v>1</v>
      </c>
      <c r="H239" s="63" t="str">
        <f t="shared" ref="H239:H252" si="237">CONCATENATE(F239,"/",G239)</f>
        <v>XXX270/1</v>
      </c>
      <c r="I239" s="63" t="s">
        <v>8</v>
      </c>
      <c r="J239" s="63" t="s">
        <v>8</v>
      </c>
      <c r="K239" s="64">
        <v>0.18402777777777779</v>
      </c>
      <c r="L239" s="65">
        <v>0.18472222222222223</v>
      </c>
      <c r="M239" s="63" t="s">
        <v>17</v>
      </c>
      <c r="N239" s="65">
        <v>0.2298611111111111</v>
      </c>
      <c r="O239" s="63" t="s">
        <v>30</v>
      </c>
      <c r="P239" s="66" t="str">
        <f t="shared" ref="P239:P251" si="238">IF(M240=O239,"OK","POZOR")</f>
        <v>OK</v>
      </c>
      <c r="Q239" s="67">
        <f t="shared" ref="Q239:Q252" si="239">IF(ISNUMBER(G239),N239-L239,IF(F239="přejezd",N239-L239,0))</f>
        <v>4.5138888888888867E-2</v>
      </c>
      <c r="R239" s="67">
        <f t="shared" ref="R239:R252" si="240">IF(ISNUMBER(G239),L239-K239,0)</f>
        <v>6.9444444444444198E-4</v>
      </c>
      <c r="S239" s="67">
        <f t="shared" ref="S239:S252" si="241">Q239+R239</f>
        <v>4.5833333333333309E-2</v>
      </c>
      <c r="T239" s="67"/>
      <c r="U239" s="63">
        <v>34.200000000000003</v>
      </c>
      <c r="V239" s="63">
        <f>INDEX('Počty dní'!A:E,MATCH(E239,'Počty dní'!C:C,0),4)</f>
        <v>195</v>
      </c>
      <c r="W239" s="68">
        <f t="shared" ref="W239:W252" si="242">V239*U239</f>
        <v>6669.0000000000009</v>
      </c>
    </row>
    <row r="240" spans="1:23" x14ac:dyDescent="0.3">
      <c r="A240" s="69">
        <f>A239</f>
        <v>717</v>
      </c>
      <c r="B240" s="4">
        <v>7017</v>
      </c>
      <c r="C240" s="4" t="str">
        <f>C239</f>
        <v>X</v>
      </c>
      <c r="D240" s="4"/>
      <c r="E240" s="4" t="str">
        <f t="shared" si="236"/>
        <v>X</v>
      </c>
      <c r="F240" s="4" t="s">
        <v>92</v>
      </c>
      <c r="G240" s="102"/>
      <c r="H240" s="4" t="str">
        <f t="shared" si="237"/>
        <v>přejezd/</v>
      </c>
      <c r="I240" s="4"/>
      <c r="J240" s="4" t="str">
        <f>J239</f>
        <v>S</v>
      </c>
      <c r="K240" s="7">
        <v>0.2298611111111111</v>
      </c>
      <c r="L240" s="5">
        <v>0.2298611111111111</v>
      </c>
      <c r="M240" s="4" t="str">
        <f>O239</f>
        <v>Pacov,,strojírny</v>
      </c>
      <c r="N240" s="5">
        <v>0.23125000000000001</v>
      </c>
      <c r="O240" s="4" t="str">
        <f>M241</f>
        <v>Pacov,,aut.nádr.</v>
      </c>
      <c r="P240" s="14" t="str">
        <f t="shared" si="238"/>
        <v>OK</v>
      </c>
      <c r="Q240" s="15">
        <f t="shared" si="239"/>
        <v>1.3888888888889117E-3</v>
      </c>
      <c r="R240" s="15">
        <f t="shared" si="240"/>
        <v>0</v>
      </c>
      <c r="S240" s="15">
        <f t="shared" si="241"/>
        <v>1.3888888888889117E-3</v>
      </c>
      <c r="T240" s="15">
        <f t="shared" ref="T240:T252" si="243">K240-N239</f>
        <v>0</v>
      </c>
      <c r="U240" s="4">
        <v>0</v>
      </c>
      <c r="V240" s="4">
        <f>INDEX('Počty dní'!A:E,MATCH(E240,'Počty dní'!C:C,0),4)</f>
        <v>195</v>
      </c>
      <c r="W240" s="70">
        <f t="shared" ref="W240:W249" si="244">V240*U240</f>
        <v>0</v>
      </c>
    </row>
    <row r="241" spans="1:23" x14ac:dyDescent="0.3">
      <c r="A241" s="69">
        <v>717</v>
      </c>
      <c r="B241" s="4">
        <v>7017</v>
      </c>
      <c r="C241" s="4" t="s">
        <v>7</v>
      </c>
      <c r="D241" s="4"/>
      <c r="E241" s="4" t="str">
        <f>CONCATENATE(C241,D241)</f>
        <v>X</v>
      </c>
      <c r="F241" s="4" t="s">
        <v>94</v>
      </c>
      <c r="G241" s="102">
        <v>8</v>
      </c>
      <c r="H241" s="4" t="str">
        <f t="shared" si="237"/>
        <v>XXX270/8</v>
      </c>
      <c r="I241" s="4" t="s">
        <v>8</v>
      </c>
      <c r="J241" s="4" t="s">
        <v>8</v>
      </c>
      <c r="K241" s="7">
        <v>0.2638888888888889</v>
      </c>
      <c r="L241" s="5">
        <v>0.26527777777777778</v>
      </c>
      <c r="M241" s="4" t="s">
        <v>32</v>
      </c>
      <c r="N241" s="5">
        <v>0.31527777777777777</v>
      </c>
      <c r="O241" s="4" t="s">
        <v>17</v>
      </c>
      <c r="P241" s="14" t="str">
        <f t="shared" si="238"/>
        <v>OK</v>
      </c>
      <c r="Q241" s="15">
        <f t="shared" si="239"/>
        <v>4.9999999999999989E-2</v>
      </c>
      <c r="R241" s="15">
        <f t="shared" si="240"/>
        <v>1.388888888888884E-3</v>
      </c>
      <c r="S241" s="15">
        <f t="shared" si="241"/>
        <v>5.1388888888888873E-2</v>
      </c>
      <c r="T241" s="15">
        <f t="shared" si="243"/>
        <v>3.2638888888888884E-2</v>
      </c>
      <c r="U241" s="4">
        <v>39</v>
      </c>
      <c r="V241" s="4">
        <f>INDEX('Počty dní'!A:E,MATCH(E241,'Počty dní'!C:C,0),4)</f>
        <v>195</v>
      </c>
      <c r="W241" s="70">
        <f t="shared" si="244"/>
        <v>7605</v>
      </c>
    </row>
    <row r="242" spans="1:23" x14ac:dyDescent="0.3">
      <c r="A242" s="69">
        <f>A241</f>
        <v>717</v>
      </c>
      <c r="B242" s="4">
        <v>7017</v>
      </c>
      <c r="C242" s="4" t="str">
        <f>C241</f>
        <v>X</v>
      </c>
      <c r="D242" s="4"/>
      <c r="E242" s="4" t="str">
        <f t="shared" ref="E242" si="245">CONCATENATE(C242,D242)</f>
        <v>X</v>
      </c>
      <c r="F242" s="4" t="s">
        <v>92</v>
      </c>
      <c r="G242" s="102"/>
      <c r="H242" s="4" t="str">
        <f t="shared" ref="H242" si="246">CONCATENATE(F242,"/",G242)</f>
        <v>přejezd/</v>
      </c>
      <c r="I242" s="4"/>
      <c r="J242" s="4" t="str">
        <f>J241</f>
        <v>S</v>
      </c>
      <c r="K242" s="7">
        <v>0.31527777777777777</v>
      </c>
      <c r="L242" s="5">
        <v>0.31527777777777777</v>
      </c>
      <c r="M242" s="4" t="str">
        <f>O241</f>
        <v>Humpolec,,pošta</v>
      </c>
      <c r="N242" s="5">
        <v>0.31736111111111115</v>
      </c>
      <c r="O242" s="4" t="str">
        <f>M243</f>
        <v>Humpolec,,aut.nádr.</v>
      </c>
      <c r="P242" s="14" t="str">
        <f t="shared" si="238"/>
        <v>OK</v>
      </c>
      <c r="Q242" s="15">
        <f t="shared" si="239"/>
        <v>2.0833333333333814E-3</v>
      </c>
      <c r="R242" s="15">
        <f t="shared" si="240"/>
        <v>0</v>
      </c>
      <c r="S242" s="15">
        <f t="shared" si="241"/>
        <v>2.0833333333333814E-3</v>
      </c>
      <c r="T242" s="15">
        <f t="shared" si="243"/>
        <v>0</v>
      </c>
      <c r="U242" s="4">
        <v>0</v>
      </c>
      <c r="V242" s="4">
        <f>INDEX('Počty dní'!A:E,MATCH(E242,'Počty dní'!C:C,0),4)</f>
        <v>195</v>
      </c>
      <c r="W242" s="70">
        <f t="shared" si="244"/>
        <v>0</v>
      </c>
    </row>
    <row r="243" spans="1:23" x14ac:dyDescent="0.3">
      <c r="A243" s="69">
        <v>717</v>
      </c>
      <c r="B243" s="4">
        <v>7017</v>
      </c>
      <c r="C243" s="4" t="s">
        <v>7</v>
      </c>
      <c r="D243" s="4"/>
      <c r="E243" s="4" t="str">
        <f>CONCATENATE(C243,D243)</f>
        <v>X</v>
      </c>
      <c r="F243" s="4" t="s">
        <v>22</v>
      </c>
      <c r="G243" s="102">
        <v>5</v>
      </c>
      <c r="H243" s="4" t="str">
        <f t="shared" si="237"/>
        <v>XXX259/5</v>
      </c>
      <c r="I243" s="4" t="s">
        <v>8</v>
      </c>
      <c r="J243" s="4" t="s">
        <v>8</v>
      </c>
      <c r="K243" s="7">
        <v>0.3888888888888889</v>
      </c>
      <c r="L243" s="5">
        <v>0.39097222222222222</v>
      </c>
      <c r="M243" s="4" t="s">
        <v>1</v>
      </c>
      <c r="N243" s="5">
        <v>0.43263888888888885</v>
      </c>
      <c r="O243" s="4" t="s">
        <v>23</v>
      </c>
      <c r="P243" s="14" t="str">
        <f t="shared" si="238"/>
        <v>OK</v>
      </c>
      <c r="Q243" s="15">
        <f t="shared" si="239"/>
        <v>4.166666666666663E-2</v>
      </c>
      <c r="R243" s="15">
        <f t="shared" si="240"/>
        <v>2.0833333333333259E-3</v>
      </c>
      <c r="S243" s="15">
        <f t="shared" si="241"/>
        <v>4.3749999999999956E-2</v>
      </c>
      <c r="T243" s="15">
        <f t="shared" si="243"/>
        <v>7.1527777777777746E-2</v>
      </c>
      <c r="U243" s="4">
        <v>33.799999999999997</v>
      </c>
      <c r="V243" s="4">
        <f>INDEX('Počty dní'!A:E,MATCH(E243,'Počty dní'!C:C,0),4)</f>
        <v>195</v>
      </c>
      <c r="W243" s="70">
        <f t="shared" si="244"/>
        <v>6590.9999999999991</v>
      </c>
    </row>
    <row r="244" spans="1:23" x14ac:dyDescent="0.3">
      <c r="A244" s="69">
        <v>717</v>
      </c>
      <c r="B244" s="4">
        <v>7017</v>
      </c>
      <c r="C244" s="4" t="s">
        <v>7</v>
      </c>
      <c r="D244" s="4"/>
      <c r="E244" s="4" t="str">
        <f>CONCATENATE(C244,D244)</f>
        <v>X</v>
      </c>
      <c r="F244" s="4" t="s">
        <v>22</v>
      </c>
      <c r="G244" s="102">
        <v>10</v>
      </c>
      <c r="H244" s="4" t="str">
        <f t="shared" si="237"/>
        <v>XXX259/10</v>
      </c>
      <c r="I244" s="4" t="s">
        <v>8</v>
      </c>
      <c r="J244" s="4" t="s">
        <v>8</v>
      </c>
      <c r="K244" s="7">
        <v>0.52222222222222225</v>
      </c>
      <c r="L244" s="5">
        <v>0.52430555555555558</v>
      </c>
      <c r="M244" s="4" t="s">
        <v>23</v>
      </c>
      <c r="N244" s="5">
        <v>0.56458333333333333</v>
      </c>
      <c r="O244" s="4" t="s">
        <v>1</v>
      </c>
      <c r="P244" s="14" t="str">
        <f t="shared" si="238"/>
        <v>OK</v>
      </c>
      <c r="Q244" s="15">
        <f t="shared" si="239"/>
        <v>4.0277777777777746E-2</v>
      </c>
      <c r="R244" s="15">
        <f t="shared" si="240"/>
        <v>2.0833333333333259E-3</v>
      </c>
      <c r="S244" s="15">
        <f t="shared" si="241"/>
        <v>4.2361111111111072E-2</v>
      </c>
      <c r="T244" s="15">
        <f t="shared" si="243"/>
        <v>8.9583333333333404E-2</v>
      </c>
      <c r="U244" s="4">
        <v>33.799999999999997</v>
      </c>
      <c r="V244" s="4">
        <f>INDEX('Počty dní'!A:E,MATCH(E244,'Počty dní'!C:C,0),4)</f>
        <v>195</v>
      </c>
      <c r="W244" s="70">
        <f t="shared" si="244"/>
        <v>6590.9999999999991</v>
      </c>
    </row>
    <row r="245" spans="1:23" x14ac:dyDescent="0.3">
      <c r="A245" s="69">
        <f>A244</f>
        <v>717</v>
      </c>
      <c r="B245" s="4">
        <v>7017</v>
      </c>
      <c r="C245" s="4" t="str">
        <f>C244</f>
        <v>X</v>
      </c>
      <c r="D245" s="4"/>
      <c r="E245" s="4" t="str">
        <f t="shared" ref="E245" si="247">CONCATENATE(C245,D245)</f>
        <v>X</v>
      </c>
      <c r="F245" s="4" t="s">
        <v>92</v>
      </c>
      <c r="G245" s="102"/>
      <c r="H245" s="4" t="str">
        <f t="shared" si="237"/>
        <v>přejezd/</v>
      </c>
      <c r="I245" s="4"/>
      <c r="J245" s="4" t="str">
        <f>J244</f>
        <v>S</v>
      </c>
      <c r="K245" s="7">
        <v>0.59513888888888888</v>
      </c>
      <c r="L245" s="5">
        <v>0.59513888888888888</v>
      </c>
      <c r="M245" s="4" t="str">
        <f>O244</f>
        <v>Humpolec,,aut.nádr.</v>
      </c>
      <c r="N245" s="5">
        <v>0.59722222222222221</v>
      </c>
      <c r="O245" s="4" t="str">
        <f>M246</f>
        <v>Humpolec,,pošta</v>
      </c>
      <c r="P245" s="14" t="str">
        <f t="shared" si="238"/>
        <v>OK</v>
      </c>
      <c r="Q245" s="15">
        <f t="shared" si="239"/>
        <v>2.0833333333333259E-3</v>
      </c>
      <c r="R245" s="15">
        <f t="shared" si="240"/>
        <v>0</v>
      </c>
      <c r="S245" s="15">
        <f t="shared" si="241"/>
        <v>2.0833333333333259E-3</v>
      </c>
      <c r="T245" s="15">
        <f t="shared" si="243"/>
        <v>3.0555555555555558E-2</v>
      </c>
      <c r="U245" s="4">
        <v>0</v>
      </c>
      <c r="V245" s="4">
        <f>INDEX('Počty dní'!A:E,MATCH(E245,'Počty dní'!C:C,0),4)</f>
        <v>195</v>
      </c>
      <c r="W245" s="70">
        <f t="shared" si="244"/>
        <v>0</v>
      </c>
    </row>
    <row r="246" spans="1:23" x14ac:dyDescent="0.3">
      <c r="A246" s="69">
        <v>717</v>
      </c>
      <c r="B246" s="4">
        <v>7017</v>
      </c>
      <c r="C246" s="4" t="s">
        <v>7</v>
      </c>
      <c r="D246" s="4"/>
      <c r="E246" s="4" t="str">
        <f>CONCATENATE(C246,D246)</f>
        <v>X</v>
      </c>
      <c r="F246" s="4" t="s">
        <v>94</v>
      </c>
      <c r="G246" s="102">
        <v>17</v>
      </c>
      <c r="H246" s="4" t="str">
        <f t="shared" si="237"/>
        <v>XXX270/17</v>
      </c>
      <c r="I246" s="4" t="s">
        <v>8</v>
      </c>
      <c r="J246" s="4" t="s">
        <v>8</v>
      </c>
      <c r="K246" s="7">
        <v>0.59722222222222221</v>
      </c>
      <c r="L246" s="5">
        <v>0.60138888888888886</v>
      </c>
      <c r="M246" s="4" t="s">
        <v>17</v>
      </c>
      <c r="N246" s="5">
        <v>0.65</v>
      </c>
      <c r="O246" s="4" t="s">
        <v>32</v>
      </c>
      <c r="P246" s="14" t="str">
        <f t="shared" si="238"/>
        <v>OK</v>
      </c>
      <c r="Q246" s="15">
        <f t="shared" si="239"/>
        <v>4.861111111111116E-2</v>
      </c>
      <c r="R246" s="15">
        <f t="shared" si="240"/>
        <v>4.1666666666666519E-3</v>
      </c>
      <c r="S246" s="15">
        <f t="shared" si="241"/>
        <v>5.2777777777777812E-2</v>
      </c>
      <c r="T246" s="15">
        <f t="shared" si="243"/>
        <v>0</v>
      </c>
      <c r="U246" s="4">
        <v>39</v>
      </c>
      <c r="V246" s="4">
        <f>INDEX('Počty dní'!A:E,MATCH(E246,'Počty dní'!C:C,0),4)</f>
        <v>195</v>
      </c>
      <c r="W246" s="70">
        <f t="shared" si="244"/>
        <v>7605</v>
      </c>
    </row>
    <row r="247" spans="1:23" x14ac:dyDescent="0.3">
      <c r="A247" s="69">
        <v>717</v>
      </c>
      <c r="B247" s="4">
        <v>7017</v>
      </c>
      <c r="C247" s="4" t="s">
        <v>7</v>
      </c>
      <c r="D247" s="4"/>
      <c r="E247" s="4" t="str">
        <f t="shared" si="236"/>
        <v>X</v>
      </c>
      <c r="F247" s="4" t="s">
        <v>94</v>
      </c>
      <c r="G247" s="102">
        <v>22</v>
      </c>
      <c r="H247" s="4" t="str">
        <f t="shared" si="237"/>
        <v>XXX270/22</v>
      </c>
      <c r="I247" s="4" t="s">
        <v>8</v>
      </c>
      <c r="J247" s="4" t="s">
        <v>8</v>
      </c>
      <c r="K247" s="7">
        <v>0.68611111111111101</v>
      </c>
      <c r="L247" s="5">
        <v>0.68819444444444444</v>
      </c>
      <c r="M247" s="4" t="s">
        <v>32</v>
      </c>
      <c r="N247" s="5">
        <v>0.7319444444444444</v>
      </c>
      <c r="O247" s="4" t="s">
        <v>17</v>
      </c>
      <c r="P247" s="14" t="str">
        <f t="shared" si="238"/>
        <v>OK</v>
      </c>
      <c r="Q247" s="15">
        <f t="shared" si="239"/>
        <v>4.3749999999999956E-2</v>
      </c>
      <c r="R247" s="15">
        <f t="shared" si="240"/>
        <v>2.083333333333437E-3</v>
      </c>
      <c r="S247" s="15">
        <f t="shared" si="241"/>
        <v>4.5833333333333393E-2</v>
      </c>
      <c r="T247" s="15">
        <f t="shared" si="243"/>
        <v>3.6111111111110983E-2</v>
      </c>
      <c r="U247" s="4">
        <v>33</v>
      </c>
      <c r="V247" s="4">
        <f>INDEX('Počty dní'!A:E,MATCH(E247,'Počty dní'!C:C,0),4)</f>
        <v>195</v>
      </c>
      <c r="W247" s="70">
        <f t="shared" si="244"/>
        <v>6435</v>
      </c>
    </row>
    <row r="248" spans="1:23" x14ac:dyDescent="0.3">
      <c r="A248" s="69">
        <f>A247</f>
        <v>717</v>
      </c>
      <c r="B248" s="4">
        <v>7017</v>
      </c>
      <c r="C248" s="4" t="str">
        <f>C247</f>
        <v>X</v>
      </c>
      <c r="D248" s="4"/>
      <c r="E248" s="4" t="str">
        <f t="shared" si="236"/>
        <v>X</v>
      </c>
      <c r="F248" s="4" t="s">
        <v>92</v>
      </c>
      <c r="G248" s="102"/>
      <c r="H248" s="4" t="str">
        <f t="shared" ref="H248" si="248">CONCATENATE(F248,"/",G248)</f>
        <v>přejezd/</v>
      </c>
      <c r="I248" s="4"/>
      <c r="J248" s="4" t="str">
        <f>J247</f>
        <v>S</v>
      </c>
      <c r="K248" s="7">
        <v>0.7319444444444444</v>
      </c>
      <c r="L248" s="5">
        <v>0.7319444444444444</v>
      </c>
      <c r="M248" s="4" t="str">
        <f>O247</f>
        <v>Humpolec,,pošta</v>
      </c>
      <c r="N248" s="5">
        <v>0.73402777777777783</v>
      </c>
      <c r="O248" s="4" t="str">
        <f>M249</f>
        <v>Humpolec,,aut.nádr.</v>
      </c>
      <c r="P248" s="14" t="str">
        <f t="shared" si="238"/>
        <v>OK</v>
      </c>
      <c r="Q248" s="15">
        <f t="shared" si="239"/>
        <v>2.083333333333437E-3</v>
      </c>
      <c r="R248" s="15">
        <f t="shared" si="240"/>
        <v>0</v>
      </c>
      <c r="S248" s="15">
        <f t="shared" si="241"/>
        <v>2.083333333333437E-3</v>
      </c>
      <c r="T248" s="15">
        <f t="shared" si="243"/>
        <v>0</v>
      </c>
      <c r="U248" s="4">
        <v>0</v>
      </c>
      <c r="V248" s="4">
        <f>INDEX('Počty dní'!A:E,MATCH(E248,'Počty dní'!C:C,0),4)</f>
        <v>195</v>
      </c>
      <c r="W248" s="70">
        <f t="shared" si="244"/>
        <v>0</v>
      </c>
    </row>
    <row r="249" spans="1:23" x14ac:dyDescent="0.3">
      <c r="A249" s="69">
        <v>717</v>
      </c>
      <c r="B249" s="4">
        <v>7017</v>
      </c>
      <c r="C249" s="4" t="s">
        <v>7</v>
      </c>
      <c r="D249" s="4"/>
      <c r="E249" s="4" t="str">
        <f t="shared" si="236"/>
        <v>X</v>
      </c>
      <c r="F249" s="4" t="s">
        <v>94</v>
      </c>
      <c r="G249" s="102">
        <v>24</v>
      </c>
      <c r="H249" s="4" t="str">
        <f t="shared" si="237"/>
        <v>XXX270/24</v>
      </c>
      <c r="I249" s="4" t="s">
        <v>8</v>
      </c>
      <c r="J249" s="4" t="s">
        <v>8</v>
      </c>
      <c r="K249" s="7">
        <v>0.76944444444444438</v>
      </c>
      <c r="L249" s="5">
        <v>0.77083333333333337</v>
      </c>
      <c r="M249" s="4" t="s">
        <v>1</v>
      </c>
      <c r="N249" s="5">
        <v>0.79791666666666661</v>
      </c>
      <c r="O249" s="4" t="s">
        <v>31</v>
      </c>
      <c r="P249" s="14" t="str">
        <f t="shared" si="238"/>
        <v>OK</v>
      </c>
      <c r="Q249" s="15">
        <f t="shared" si="239"/>
        <v>2.7083333333333237E-2</v>
      </c>
      <c r="R249" s="15">
        <f t="shared" si="240"/>
        <v>1.388888888888995E-3</v>
      </c>
      <c r="S249" s="15">
        <f t="shared" si="241"/>
        <v>2.8472222222222232E-2</v>
      </c>
      <c r="T249" s="15">
        <f t="shared" si="243"/>
        <v>3.5416666666666541E-2</v>
      </c>
      <c r="U249" s="4">
        <v>19.7</v>
      </c>
      <c r="V249" s="4">
        <f>INDEX('Počty dní'!A:E,MATCH(E249,'Počty dní'!C:C,0),4)</f>
        <v>195</v>
      </c>
      <c r="W249" s="70">
        <f t="shared" si="244"/>
        <v>3841.5</v>
      </c>
    </row>
    <row r="250" spans="1:23" x14ac:dyDescent="0.3">
      <c r="A250" s="69">
        <v>717</v>
      </c>
      <c r="B250" s="4">
        <v>7017</v>
      </c>
      <c r="C250" s="4" t="s">
        <v>7</v>
      </c>
      <c r="D250" s="4"/>
      <c r="E250" s="4" t="str">
        <f t="shared" si="236"/>
        <v>X</v>
      </c>
      <c r="F250" s="4" t="s">
        <v>94</v>
      </c>
      <c r="G250" s="102">
        <v>27</v>
      </c>
      <c r="H250" s="4" t="str">
        <f t="shared" si="237"/>
        <v>XXX270/27</v>
      </c>
      <c r="I250" s="4" t="s">
        <v>8</v>
      </c>
      <c r="J250" s="4" t="s">
        <v>8</v>
      </c>
      <c r="K250" s="7">
        <v>0.82500000000000007</v>
      </c>
      <c r="L250" s="5">
        <v>0.82638888888888884</v>
      </c>
      <c r="M250" s="4" t="s">
        <v>31</v>
      </c>
      <c r="N250" s="5">
        <v>0.85277777777777775</v>
      </c>
      <c r="O250" s="4" t="s">
        <v>1</v>
      </c>
      <c r="P250" s="14" t="str">
        <f t="shared" si="238"/>
        <v>OK</v>
      </c>
      <c r="Q250" s="15">
        <f t="shared" si="239"/>
        <v>2.6388888888888906E-2</v>
      </c>
      <c r="R250" s="15">
        <f t="shared" si="240"/>
        <v>1.3888888888887729E-3</v>
      </c>
      <c r="S250" s="15">
        <f t="shared" si="241"/>
        <v>2.7777777777777679E-2</v>
      </c>
      <c r="T250" s="15">
        <f t="shared" si="243"/>
        <v>2.7083333333333459E-2</v>
      </c>
      <c r="U250" s="4">
        <v>19.7</v>
      </c>
      <c r="V250" s="4">
        <f>INDEX('Počty dní'!A:E,MATCH(E250,'Počty dní'!C:C,0),4)</f>
        <v>195</v>
      </c>
      <c r="W250" s="70">
        <f t="shared" si="242"/>
        <v>3841.5</v>
      </c>
    </row>
    <row r="251" spans="1:23" x14ac:dyDescent="0.3">
      <c r="A251" s="69">
        <v>717</v>
      </c>
      <c r="B251" s="4">
        <v>7017</v>
      </c>
      <c r="C251" s="4" t="s">
        <v>7</v>
      </c>
      <c r="D251" s="4"/>
      <c r="E251" s="4" t="str">
        <f t="shared" si="236"/>
        <v>X</v>
      </c>
      <c r="F251" s="4" t="s">
        <v>20</v>
      </c>
      <c r="G251" s="102">
        <v>27</v>
      </c>
      <c r="H251" s="4" t="str">
        <f t="shared" si="237"/>
        <v>XXX260/27</v>
      </c>
      <c r="I251" s="4" t="s">
        <v>8</v>
      </c>
      <c r="J251" s="4" t="s">
        <v>8</v>
      </c>
      <c r="K251" s="7">
        <v>0.8569444444444444</v>
      </c>
      <c r="L251" s="5">
        <v>0.85833333333333339</v>
      </c>
      <c r="M251" s="4" t="s">
        <v>1</v>
      </c>
      <c r="N251" s="5">
        <v>0.88888888888888884</v>
      </c>
      <c r="O251" s="4" t="s">
        <v>18</v>
      </c>
      <c r="P251" s="14" t="str">
        <f t="shared" si="238"/>
        <v>OK</v>
      </c>
      <c r="Q251" s="15">
        <f t="shared" si="239"/>
        <v>3.0555555555555447E-2</v>
      </c>
      <c r="R251" s="15">
        <f t="shared" si="240"/>
        <v>1.388888888888995E-3</v>
      </c>
      <c r="S251" s="15">
        <f t="shared" si="241"/>
        <v>3.1944444444444442E-2</v>
      </c>
      <c r="T251" s="15">
        <f t="shared" si="243"/>
        <v>4.1666666666666519E-3</v>
      </c>
      <c r="U251" s="4">
        <v>27.4</v>
      </c>
      <c r="V251" s="4">
        <f>INDEX('Počty dní'!A:E,MATCH(E251,'Počty dní'!C:C,0),4)</f>
        <v>195</v>
      </c>
      <c r="W251" s="70">
        <f t="shared" si="242"/>
        <v>5343</v>
      </c>
    </row>
    <row r="252" spans="1:23" ht="15" thickBot="1" x14ac:dyDescent="0.35">
      <c r="A252" s="82">
        <v>717</v>
      </c>
      <c r="B252" s="83">
        <v>7017</v>
      </c>
      <c r="C252" s="83" t="s">
        <v>7</v>
      </c>
      <c r="D252" s="83"/>
      <c r="E252" s="83" t="str">
        <f t="shared" si="236"/>
        <v>X</v>
      </c>
      <c r="F252" s="83" t="s">
        <v>20</v>
      </c>
      <c r="G252" s="105">
        <v>30</v>
      </c>
      <c r="H252" s="83" t="str">
        <f t="shared" si="237"/>
        <v>XXX260/30</v>
      </c>
      <c r="I252" s="83" t="s">
        <v>8</v>
      </c>
      <c r="J252" s="83" t="s">
        <v>8</v>
      </c>
      <c r="K252" s="84">
        <v>0.94097222222222221</v>
      </c>
      <c r="L252" s="85">
        <v>0.94444444444444453</v>
      </c>
      <c r="M252" s="83" t="s">
        <v>18</v>
      </c>
      <c r="N252" s="85">
        <v>0.97361111111111109</v>
      </c>
      <c r="O252" s="83" t="s">
        <v>1</v>
      </c>
      <c r="P252" s="86"/>
      <c r="Q252" s="87">
        <f t="shared" si="239"/>
        <v>2.9166666666666563E-2</v>
      </c>
      <c r="R252" s="87">
        <f t="shared" si="240"/>
        <v>3.4722222222223209E-3</v>
      </c>
      <c r="S252" s="87">
        <f t="shared" si="241"/>
        <v>3.2638888888888884E-2</v>
      </c>
      <c r="T252" s="87">
        <f t="shared" si="243"/>
        <v>5.208333333333337E-2</v>
      </c>
      <c r="U252" s="83">
        <v>27.4</v>
      </c>
      <c r="V252" s="83">
        <f>INDEX('Počty dní'!A:E,MATCH(E252,'Počty dní'!C:C,0),4)</f>
        <v>195</v>
      </c>
      <c r="W252" s="88">
        <f t="shared" si="242"/>
        <v>5343</v>
      </c>
    </row>
    <row r="253" spans="1:23" ht="15" thickBot="1" x14ac:dyDescent="0.35">
      <c r="A253" s="48" t="str">
        <f ca="1">CONCATENATE(INDIRECT("R[-3]C[0]",FALSE),"celkem")</f>
        <v>717celkem</v>
      </c>
      <c r="B253" s="49"/>
      <c r="C253" s="49" t="str">
        <f ca="1">INDIRECT("R[-1]C[12]",FALSE)</f>
        <v>Humpolec,,aut.nádr.</v>
      </c>
      <c r="D253" s="50"/>
      <c r="E253" s="49"/>
      <c r="F253" s="50"/>
      <c r="G253" s="103"/>
      <c r="H253" s="51"/>
      <c r="I253" s="52"/>
      <c r="J253" s="53" t="str">
        <f ca="1">INDIRECT("R[-3]C[0]",FALSE)</f>
        <v>S</v>
      </c>
      <c r="K253" s="54"/>
      <c r="L253" s="55"/>
      <c r="M253" s="56"/>
      <c r="N253" s="55"/>
      <c r="O253" s="57"/>
      <c r="P253" s="49"/>
      <c r="Q253" s="58">
        <f>SUM(Q239:Q252)</f>
        <v>0.39027777777777756</v>
      </c>
      <c r="R253" s="58">
        <f t="shared" ref="R253:T253" si="249">SUM(R239:R252)</f>
        <v>2.013888888888915E-2</v>
      </c>
      <c r="S253" s="58">
        <f t="shared" si="249"/>
        <v>0.41041666666666671</v>
      </c>
      <c r="T253" s="58">
        <f t="shared" si="249"/>
        <v>0.3791666666666666</v>
      </c>
      <c r="U253" s="59">
        <f>SUM(U239:U252)</f>
        <v>306.99999999999994</v>
      </c>
      <c r="V253" s="60"/>
      <c r="W253" s="61">
        <f>SUM(W239:W252)</f>
        <v>59865</v>
      </c>
    </row>
    <row r="254" spans="1:23" x14ac:dyDescent="0.3">
      <c r="A254" s="71"/>
      <c r="B254" s="72"/>
      <c r="C254" s="72"/>
      <c r="D254" s="73"/>
      <c r="E254" s="72"/>
      <c r="F254" s="73"/>
      <c r="G254" s="104"/>
      <c r="H254" s="74"/>
      <c r="I254" s="75"/>
      <c r="J254" s="76"/>
      <c r="K254" s="77"/>
      <c r="L254" s="78"/>
      <c r="M254" s="79"/>
      <c r="N254" s="78"/>
      <c r="O254" s="80"/>
      <c r="P254" s="72"/>
      <c r="Q254" s="81"/>
      <c r="R254" s="81"/>
      <c r="S254" s="81"/>
      <c r="T254" s="81"/>
      <c r="U254" s="77"/>
      <c r="V254" s="72"/>
      <c r="W254" s="77"/>
    </row>
    <row r="255" spans="1:23" ht="15" thickBot="1" x14ac:dyDescent="0.35">
      <c r="L255" s="1"/>
      <c r="N255" s="1"/>
      <c r="Q255" s="1"/>
      <c r="R255" s="1"/>
      <c r="S255" s="1"/>
      <c r="T255" s="1"/>
    </row>
    <row r="256" spans="1:23" x14ac:dyDescent="0.3">
      <c r="A256" s="62">
        <v>718</v>
      </c>
      <c r="B256" s="63">
        <v>7018</v>
      </c>
      <c r="C256" s="63" t="s">
        <v>7</v>
      </c>
      <c r="D256" s="63"/>
      <c r="E256" s="63" t="str">
        <f t="shared" ref="E256:E264" si="250">CONCATENATE(C256,D256)</f>
        <v>X</v>
      </c>
      <c r="F256" s="63" t="s">
        <v>94</v>
      </c>
      <c r="G256" s="101">
        <v>2</v>
      </c>
      <c r="H256" s="63" t="str">
        <f t="shared" ref="H256:H264" si="251">CONCATENATE(F256,"/",G256)</f>
        <v>XXX270/2</v>
      </c>
      <c r="I256" s="63" t="s">
        <v>8</v>
      </c>
      <c r="J256" s="63" t="s">
        <v>8</v>
      </c>
      <c r="K256" s="64">
        <v>0.18680555555555556</v>
      </c>
      <c r="L256" s="65">
        <v>0.1875</v>
      </c>
      <c r="M256" s="63" t="s">
        <v>1</v>
      </c>
      <c r="N256" s="65">
        <v>0.21458333333333335</v>
      </c>
      <c r="O256" s="63" t="s">
        <v>31</v>
      </c>
      <c r="P256" s="66" t="str">
        <f t="shared" ref="P256:P263" si="252">IF(M257=O256,"OK","POZOR")</f>
        <v>OK</v>
      </c>
      <c r="Q256" s="67">
        <f t="shared" ref="Q256:Q264" si="253">IF(ISNUMBER(G256),N256-L256,IF(F256="přejezd",N256-L256,0))</f>
        <v>2.7083333333333348E-2</v>
      </c>
      <c r="R256" s="67">
        <f t="shared" ref="R256:R264" si="254">IF(ISNUMBER(G256),L256-K256,0)</f>
        <v>6.9444444444444198E-4</v>
      </c>
      <c r="S256" s="67">
        <f t="shared" ref="S256:S264" si="255">Q256+R256</f>
        <v>2.777777777777779E-2</v>
      </c>
      <c r="T256" s="67"/>
      <c r="U256" s="63">
        <v>19.7</v>
      </c>
      <c r="V256" s="63">
        <f>INDEX('Počty dní'!A:E,MATCH(E256,'Počty dní'!C:C,0),4)</f>
        <v>195</v>
      </c>
      <c r="W256" s="68">
        <f t="shared" ref="W256:W264" si="256">V256*U256</f>
        <v>3841.5</v>
      </c>
    </row>
    <row r="257" spans="1:23" x14ac:dyDescent="0.3">
      <c r="A257" s="69">
        <v>718</v>
      </c>
      <c r="B257" s="4">
        <v>7018</v>
      </c>
      <c r="C257" s="4" t="s">
        <v>7</v>
      </c>
      <c r="D257" s="4"/>
      <c r="E257" s="4" t="str">
        <f t="shared" si="250"/>
        <v>X</v>
      </c>
      <c r="F257" s="4" t="s">
        <v>94</v>
      </c>
      <c r="G257" s="102">
        <v>5</v>
      </c>
      <c r="H257" s="4" t="str">
        <f t="shared" si="251"/>
        <v>XXX270/5</v>
      </c>
      <c r="I257" s="4" t="s">
        <v>8</v>
      </c>
      <c r="J257" s="4" t="s">
        <v>8</v>
      </c>
      <c r="K257" s="7">
        <v>0.24166666666666667</v>
      </c>
      <c r="L257" s="5">
        <v>0.24305555555555555</v>
      </c>
      <c r="M257" s="4" t="s">
        <v>31</v>
      </c>
      <c r="N257" s="5">
        <v>0.31180555555555556</v>
      </c>
      <c r="O257" s="4" t="s">
        <v>32</v>
      </c>
      <c r="P257" s="14" t="str">
        <f t="shared" si="252"/>
        <v>OK</v>
      </c>
      <c r="Q257" s="15">
        <f t="shared" si="253"/>
        <v>6.8750000000000006E-2</v>
      </c>
      <c r="R257" s="15">
        <f t="shared" si="254"/>
        <v>1.388888888888884E-3</v>
      </c>
      <c r="S257" s="15">
        <f t="shared" si="255"/>
        <v>7.013888888888889E-2</v>
      </c>
      <c r="T257" s="15">
        <f t="shared" ref="T257:T264" si="257">K257-N256</f>
        <v>2.708333333333332E-2</v>
      </c>
      <c r="U257" s="4">
        <v>51.6</v>
      </c>
      <c r="V257" s="4">
        <f>INDEX('Počty dní'!A:E,MATCH(E257,'Počty dní'!C:C,0),4)</f>
        <v>195</v>
      </c>
      <c r="W257" s="70">
        <f t="shared" si="256"/>
        <v>10062</v>
      </c>
    </row>
    <row r="258" spans="1:23" x14ac:dyDescent="0.3">
      <c r="A258" s="69">
        <v>718</v>
      </c>
      <c r="B258" s="4">
        <v>7018</v>
      </c>
      <c r="C258" s="4" t="s">
        <v>7</v>
      </c>
      <c r="D258" s="4"/>
      <c r="E258" s="4" t="str">
        <f t="shared" ref="E258:E259" si="258">CONCATENATE(C258,D258)</f>
        <v>X</v>
      </c>
      <c r="F258" s="4" t="s">
        <v>97</v>
      </c>
      <c r="G258" s="102">
        <v>3</v>
      </c>
      <c r="H258" s="4" t="str">
        <f t="shared" si="251"/>
        <v>XXX304/3</v>
      </c>
      <c r="I258" s="4" t="s">
        <v>8</v>
      </c>
      <c r="J258" s="4" t="s">
        <v>8</v>
      </c>
      <c r="K258" s="7">
        <v>0.51041666666666663</v>
      </c>
      <c r="L258" s="5">
        <v>0.51250000000000007</v>
      </c>
      <c r="M258" s="4" t="s">
        <v>32</v>
      </c>
      <c r="N258" s="5">
        <v>0.53819444444444442</v>
      </c>
      <c r="O258" s="4" t="s">
        <v>48</v>
      </c>
      <c r="P258" s="14" t="str">
        <f t="shared" si="252"/>
        <v>OK</v>
      </c>
      <c r="Q258" s="15">
        <f t="shared" si="253"/>
        <v>2.5694444444444353E-2</v>
      </c>
      <c r="R258" s="15">
        <f t="shared" si="254"/>
        <v>2.083333333333437E-3</v>
      </c>
      <c r="S258" s="15">
        <f t="shared" si="255"/>
        <v>2.777777777777779E-2</v>
      </c>
      <c r="T258" s="15">
        <f t="shared" si="257"/>
        <v>0.19861111111111107</v>
      </c>
      <c r="U258" s="4">
        <v>26.2</v>
      </c>
      <c r="V258" s="4">
        <f>INDEX('Počty dní'!A:E,MATCH(E258,'Počty dní'!C:C,0),4)</f>
        <v>195</v>
      </c>
      <c r="W258" s="70">
        <f t="shared" ref="W258:W259" si="259">V258*U258</f>
        <v>5109</v>
      </c>
    </row>
    <row r="259" spans="1:23" x14ac:dyDescent="0.3">
      <c r="A259" s="69">
        <v>718</v>
      </c>
      <c r="B259" s="4">
        <v>7018</v>
      </c>
      <c r="C259" s="4" t="s">
        <v>7</v>
      </c>
      <c r="D259" s="4"/>
      <c r="E259" s="4" t="str">
        <f t="shared" si="258"/>
        <v>X</v>
      </c>
      <c r="F259" s="4" t="s">
        <v>97</v>
      </c>
      <c r="G259" s="102">
        <v>6</v>
      </c>
      <c r="H259" s="4" t="str">
        <f t="shared" si="251"/>
        <v>XXX304/6</v>
      </c>
      <c r="I259" s="4" t="s">
        <v>8</v>
      </c>
      <c r="J259" s="4" t="s">
        <v>8</v>
      </c>
      <c r="K259" s="7">
        <v>0.54722222222222217</v>
      </c>
      <c r="L259" s="5">
        <v>0.54791666666666672</v>
      </c>
      <c r="M259" s="4" t="s">
        <v>48</v>
      </c>
      <c r="N259" s="5">
        <v>0.5708333333333333</v>
      </c>
      <c r="O259" s="4" t="s">
        <v>32</v>
      </c>
      <c r="P259" s="14" t="str">
        <f t="shared" si="252"/>
        <v>OK</v>
      </c>
      <c r="Q259" s="15">
        <f t="shared" si="253"/>
        <v>2.2916666666666585E-2</v>
      </c>
      <c r="R259" s="15">
        <f t="shared" si="254"/>
        <v>6.94444444444553E-4</v>
      </c>
      <c r="S259" s="15">
        <f t="shared" si="255"/>
        <v>2.3611111111111138E-2</v>
      </c>
      <c r="T259" s="15">
        <f t="shared" si="257"/>
        <v>9.0277777777777457E-3</v>
      </c>
      <c r="U259" s="4">
        <v>23</v>
      </c>
      <c r="V259" s="4">
        <f>INDEX('Počty dní'!A:E,MATCH(E259,'Počty dní'!C:C,0),4)</f>
        <v>195</v>
      </c>
      <c r="W259" s="70">
        <f t="shared" si="259"/>
        <v>4485</v>
      </c>
    </row>
    <row r="260" spans="1:23" x14ac:dyDescent="0.3">
      <c r="A260" s="69">
        <v>718</v>
      </c>
      <c r="B260" s="4">
        <v>7018</v>
      </c>
      <c r="C260" s="4" t="s">
        <v>7</v>
      </c>
      <c r="D260" s="4"/>
      <c r="E260" s="4" t="str">
        <f>CONCATENATE(C260,D260)</f>
        <v>X</v>
      </c>
      <c r="F260" s="4" t="s">
        <v>97</v>
      </c>
      <c r="G260" s="102">
        <v>5</v>
      </c>
      <c r="H260" s="4" t="str">
        <f t="shared" si="251"/>
        <v>XXX304/5</v>
      </c>
      <c r="I260" s="4" t="s">
        <v>8</v>
      </c>
      <c r="J260" s="4" t="s">
        <v>8</v>
      </c>
      <c r="K260" s="7">
        <v>0.59375</v>
      </c>
      <c r="L260" s="5">
        <v>0.59583333333333333</v>
      </c>
      <c r="M260" s="4" t="s">
        <v>32</v>
      </c>
      <c r="N260" s="5">
        <v>0.62152777777777779</v>
      </c>
      <c r="O260" s="4" t="s">
        <v>48</v>
      </c>
      <c r="P260" s="14" t="str">
        <f t="shared" si="252"/>
        <v>OK</v>
      </c>
      <c r="Q260" s="15">
        <f t="shared" si="253"/>
        <v>2.5694444444444464E-2</v>
      </c>
      <c r="R260" s="15">
        <f t="shared" si="254"/>
        <v>2.0833333333333259E-3</v>
      </c>
      <c r="S260" s="15">
        <f t="shared" si="255"/>
        <v>2.777777777777779E-2</v>
      </c>
      <c r="T260" s="15">
        <f t="shared" si="257"/>
        <v>2.2916666666666696E-2</v>
      </c>
      <c r="U260" s="4">
        <v>26.2</v>
      </c>
      <c r="V260" s="4">
        <f>INDEX('Počty dní'!A:E,MATCH(E260,'Počty dní'!C:C,0),4)</f>
        <v>195</v>
      </c>
      <c r="W260" s="70">
        <f>V260*U260</f>
        <v>5109</v>
      </c>
    </row>
    <row r="261" spans="1:23" x14ac:dyDescent="0.3">
      <c r="A261" s="69">
        <v>718</v>
      </c>
      <c r="B261" s="4">
        <v>7018</v>
      </c>
      <c r="C261" s="4" t="s">
        <v>7</v>
      </c>
      <c r="D261" s="4"/>
      <c r="E261" s="4" t="str">
        <f>CONCATENATE(C261,D261)</f>
        <v>X</v>
      </c>
      <c r="F261" s="4" t="s">
        <v>97</v>
      </c>
      <c r="G261" s="102">
        <v>8</v>
      </c>
      <c r="H261" s="4" t="str">
        <f t="shared" si="251"/>
        <v>XXX304/8</v>
      </c>
      <c r="I261" s="4" t="s">
        <v>8</v>
      </c>
      <c r="J261" s="4" t="s">
        <v>8</v>
      </c>
      <c r="K261" s="7">
        <v>0.63055555555555554</v>
      </c>
      <c r="L261" s="5">
        <v>0.63124999999999998</v>
      </c>
      <c r="M261" s="4" t="s">
        <v>48</v>
      </c>
      <c r="N261" s="5">
        <v>0.65416666666666667</v>
      </c>
      <c r="O261" s="4" t="s">
        <v>32</v>
      </c>
      <c r="P261" s="14" t="str">
        <f t="shared" si="252"/>
        <v>OK</v>
      </c>
      <c r="Q261" s="15">
        <f t="shared" si="253"/>
        <v>2.2916666666666696E-2</v>
      </c>
      <c r="R261" s="15">
        <f t="shared" si="254"/>
        <v>6.9444444444444198E-4</v>
      </c>
      <c r="S261" s="15">
        <f t="shared" si="255"/>
        <v>2.3611111111111138E-2</v>
      </c>
      <c r="T261" s="15">
        <f t="shared" si="257"/>
        <v>9.0277777777777457E-3</v>
      </c>
      <c r="U261" s="4">
        <v>23</v>
      </c>
      <c r="V261" s="4">
        <f>INDEX('Počty dní'!A:E,MATCH(E261,'Počty dní'!C:C,0),4)</f>
        <v>195</v>
      </c>
      <c r="W261" s="70">
        <f>V261*U261</f>
        <v>4485</v>
      </c>
    </row>
    <row r="262" spans="1:23" x14ac:dyDescent="0.3">
      <c r="A262" s="69">
        <v>718</v>
      </c>
      <c r="B262" s="4">
        <v>7018</v>
      </c>
      <c r="C262" s="4" t="s">
        <v>7</v>
      </c>
      <c r="D262" s="4"/>
      <c r="E262" s="4" t="str">
        <f>CONCATENATE(C262,D262)</f>
        <v>X</v>
      </c>
      <c r="F262" s="4" t="s">
        <v>97</v>
      </c>
      <c r="G262" s="102">
        <v>7</v>
      </c>
      <c r="H262" s="4" t="str">
        <f t="shared" si="251"/>
        <v>XXX304/7</v>
      </c>
      <c r="I262" s="4" t="s">
        <v>8</v>
      </c>
      <c r="J262" s="4" t="s">
        <v>8</v>
      </c>
      <c r="K262" s="7">
        <v>0.67708333333333337</v>
      </c>
      <c r="L262" s="5">
        <v>0.6791666666666667</v>
      </c>
      <c r="M262" s="4" t="s">
        <v>32</v>
      </c>
      <c r="N262" s="5">
        <v>0.70486111111111116</v>
      </c>
      <c r="O262" s="4" t="s">
        <v>48</v>
      </c>
      <c r="P262" s="14" t="str">
        <f t="shared" si="252"/>
        <v>OK</v>
      </c>
      <c r="Q262" s="15">
        <f t="shared" si="253"/>
        <v>2.5694444444444464E-2</v>
      </c>
      <c r="R262" s="15">
        <f t="shared" si="254"/>
        <v>2.0833333333333259E-3</v>
      </c>
      <c r="S262" s="15">
        <f t="shared" si="255"/>
        <v>2.777777777777779E-2</v>
      </c>
      <c r="T262" s="15">
        <f t="shared" si="257"/>
        <v>2.2916666666666696E-2</v>
      </c>
      <c r="U262" s="4">
        <v>26.2</v>
      </c>
      <c r="V262" s="4">
        <f>INDEX('Počty dní'!A:E,MATCH(E262,'Počty dní'!C:C,0),4)</f>
        <v>195</v>
      </c>
      <c r="W262" s="70">
        <f>V262*U262</f>
        <v>5109</v>
      </c>
    </row>
    <row r="263" spans="1:23" x14ac:dyDescent="0.3">
      <c r="A263" s="69">
        <v>718</v>
      </c>
      <c r="B263" s="4">
        <v>7018</v>
      </c>
      <c r="C263" s="4" t="s">
        <v>7</v>
      </c>
      <c r="D263" s="4"/>
      <c r="E263" s="4" t="str">
        <f>CONCATENATE(C263,D263)</f>
        <v>X</v>
      </c>
      <c r="F263" s="4" t="s">
        <v>97</v>
      </c>
      <c r="G263" s="102">
        <v>10</v>
      </c>
      <c r="H263" s="4" t="str">
        <f t="shared" si="251"/>
        <v>XXX304/10</v>
      </c>
      <c r="I263" s="4" t="s">
        <v>8</v>
      </c>
      <c r="J263" s="4" t="s">
        <v>8</v>
      </c>
      <c r="K263" s="7">
        <v>0.71388888888888891</v>
      </c>
      <c r="L263" s="5">
        <v>0.71458333333333324</v>
      </c>
      <c r="M263" s="4" t="s">
        <v>48</v>
      </c>
      <c r="N263" s="5">
        <v>0.73749999999999993</v>
      </c>
      <c r="O263" s="4" t="s">
        <v>32</v>
      </c>
      <c r="P263" s="14" t="str">
        <f t="shared" si="252"/>
        <v>OK</v>
      </c>
      <c r="Q263" s="15">
        <f t="shared" si="253"/>
        <v>2.2916666666666696E-2</v>
      </c>
      <c r="R263" s="15">
        <f t="shared" si="254"/>
        <v>6.9444444444433095E-4</v>
      </c>
      <c r="S263" s="15">
        <f t="shared" si="255"/>
        <v>2.3611111111111027E-2</v>
      </c>
      <c r="T263" s="15">
        <f t="shared" si="257"/>
        <v>9.0277777777777457E-3</v>
      </c>
      <c r="U263" s="4">
        <v>23</v>
      </c>
      <c r="V263" s="4">
        <f>INDEX('Počty dní'!A:E,MATCH(E263,'Počty dní'!C:C,0),4)</f>
        <v>195</v>
      </c>
      <c r="W263" s="70">
        <f>V263*U263</f>
        <v>4485</v>
      </c>
    </row>
    <row r="264" spans="1:23" ht="15" thickBot="1" x14ac:dyDescent="0.35">
      <c r="A264" s="82">
        <v>718</v>
      </c>
      <c r="B264" s="83">
        <v>7018</v>
      </c>
      <c r="C264" s="83" t="s">
        <v>7</v>
      </c>
      <c r="D264" s="83"/>
      <c r="E264" s="83" t="str">
        <f t="shared" si="250"/>
        <v>X</v>
      </c>
      <c r="F264" s="83" t="s">
        <v>94</v>
      </c>
      <c r="G264" s="105">
        <v>26</v>
      </c>
      <c r="H264" s="83" t="str">
        <f t="shared" si="251"/>
        <v>XXX270/26</v>
      </c>
      <c r="I264" s="83" t="s">
        <v>8</v>
      </c>
      <c r="J264" s="83" t="s">
        <v>8</v>
      </c>
      <c r="K264" s="84">
        <v>0.76944444444444438</v>
      </c>
      <c r="L264" s="85">
        <v>0.7715277777777777</v>
      </c>
      <c r="M264" s="83" t="s">
        <v>32</v>
      </c>
      <c r="N264" s="85">
        <v>0.81527777777777777</v>
      </c>
      <c r="O264" s="83" t="s">
        <v>17</v>
      </c>
      <c r="P264" s="86"/>
      <c r="Q264" s="87">
        <f t="shared" si="253"/>
        <v>4.3750000000000067E-2</v>
      </c>
      <c r="R264" s="87">
        <f t="shared" si="254"/>
        <v>2.0833333333333259E-3</v>
      </c>
      <c r="S264" s="87">
        <f t="shared" si="255"/>
        <v>4.5833333333333393E-2</v>
      </c>
      <c r="T264" s="87">
        <f t="shared" si="257"/>
        <v>3.1944444444444442E-2</v>
      </c>
      <c r="U264" s="83">
        <v>33</v>
      </c>
      <c r="V264" s="83">
        <f>INDEX('Počty dní'!A:E,MATCH(E264,'Počty dní'!C:C,0),4)</f>
        <v>195</v>
      </c>
      <c r="W264" s="88">
        <f t="shared" si="256"/>
        <v>6435</v>
      </c>
    </row>
    <row r="265" spans="1:23" ht="15" thickBot="1" x14ac:dyDescent="0.35">
      <c r="A265" s="48" t="str">
        <f ca="1">CONCATENATE(INDIRECT("R[-3]C[0]",FALSE),"celkem")</f>
        <v>718celkem</v>
      </c>
      <c r="B265" s="49"/>
      <c r="C265" s="49" t="str">
        <f ca="1">INDIRECT("R[-1]C[12]",FALSE)</f>
        <v>Humpolec,,pošta</v>
      </c>
      <c r="D265" s="50"/>
      <c r="E265" s="49"/>
      <c r="F265" s="50"/>
      <c r="G265" s="103"/>
      <c r="H265" s="51"/>
      <c r="I265" s="52"/>
      <c r="J265" s="53" t="str">
        <f ca="1">INDIRECT("R[-3]C[0]",FALSE)</f>
        <v>S</v>
      </c>
      <c r="K265" s="54"/>
      <c r="L265" s="55"/>
      <c r="M265" s="56"/>
      <c r="N265" s="55"/>
      <c r="O265" s="57"/>
      <c r="P265" s="49"/>
      <c r="Q265" s="58">
        <f>SUM(Q256:Q264)</f>
        <v>0.28541666666666665</v>
      </c>
      <c r="R265" s="58">
        <f t="shared" ref="R265:T265" si="260">SUM(R256:R264)</f>
        <v>1.2500000000000067E-2</v>
      </c>
      <c r="S265" s="58">
        <f t="shared" si="260"/>
        <v>0.29791666666666672</v>
      </c>
      <c r="T265" s="58">
        <f t="shared" si="260"/>
        <v>0.33055555555555549</v>
      </c>
      <c r="U265" s="59">
        <f>SUM(U256:U264)</f>
        <v>251.89999999999998</v>
      </c>
      <c r="V265" s="60"/>
      <c r="W265" s="61">
        <f>SUM(W256:W264)</f>
        <v>49120.5</v>
      </c>
    </row>
    <row r="266" spans="1:23" x14ac:dyDescent="0.3">
      <c r="A266" s="71"/>
      <c r="B266" s="72"/>
      <c r="C266" s="72"/>
      <c r="D266" s="73"/>
      <c r="E266" s="72"/>
      <c r="F266" s="73"/>
      <c r="G266" s="104"/>
      <c r="H266" s="74"/>
      <c r="I266" s="75"/>
      <c r="J266" s="76"/>
      <c r="K266" s="77"/>
      <c r="L266" s="78"/>
      <c r="M266" s="79"/>
      <c r="N266" s="78"/>
      <c r="O266" s="80"/>
      <c r="P266" s="72"/>
      <c r="Q266" s="81"/>
      <c r="R266" s="81"/>
      <c r="S266" s="81"/>
      <c r="T266" s="81"/>
      <c r="U266" s="77"/>
      <c r="V266" s="72"/>
      <c r="W266" s="77"/>
    </row>
    <row r="267" spans="1:23" ht="15" thickBot="1" x14ac:dyDescent="0.35">
      <c r="L267" s="1"/>
      <c r="N267" s="1"/>
      <c r="Q267" s="1"/>
      <c r="R267" s="1"/>
      <c r="S267" s="1"/>
      <c r="T267" s="1"/>
    </row>
    <row r="268" spans="1:23" x14ac:dyDescent="0.3">
      <c r="A268" s="62">
        <v>719</v>
      </c>
      <c r="B268" s="63">
        <v>7019</v>
      </c>
      <c r="C268" s="63" t="s">
        <v>7</v>
      </c>
      <c r="D268" s="63"/>
      <c r="E268" s="63" t="str">
        <f t="shared" ref="E268:E275" si="261">CONCATENATE(C268,D268)</f>
        <v>X</v>
      </c>
      <c r="F268" s="63" t="s">
        <v>94</v>
      </c>
      <c r="G268" s="101">
        <v>3</v>
      </c>
      <c r="H268" s="63" t="str">
        <f t="shared" ref="H268:H275" si="262">CONCATENATE(F268,"/",G268)</f>
        <v>XXX270/3</v>
      </c>
      <c r="I268" s="63" t="s">
        <v>8</v>
      </c>
      <c r="J268" s="63" t="s">
        <v>8</v>
      </c>
      <c r="K268" s="64">
        <v>0.19999999999999998</v>
      </c>
      <c r="L268" s="65">
        <v>0.20138888888888887</v>
      </c>
      <c r="M268" s="63" t="s">
        <v>31</v>
      </c>
      <c r="N268" s="65">
        <v>0.27013888888888887</v>
      </c>
      <c r="O268" s="63" t="s">
        <v>32</v>
      </c>
      <c r="P268" s="66" t="str">
        <f t="shared" ref="P268:P270" si="263">IF(M269=O268,"OK","POZOR")</f>
        <v>OK</v>
      </c>
      <c r="Q268" s="67">
        <f t="shared" ref="Q268:Q270" si="264">IF(ISNUMBER(G268),N268-L268,IF(F268="přejezd",N268-L268,0))</f>
        <v>6.8750000000000006E-2</v>
      </c>
      <c r="R268" s="67">
        <f t="shared" ref="R268:R270" si="265">IF(ISNUMBER(G268),L268-K268,0)</f>
        <v>1.388888888888884E-3</v>
      </c>
      <c r="S268" s="67">
        <f t="shared" ref="S268:S270" si="266">Q268+R268</f>
        <v>7.013888888888889E-2</v>
      </c>
      <c r="T268" s="67"/>
      <c r="U268" s="63">
        <v>51.6</v>
      </c>
      <c r="V268" s="63">
        <f>INDEX('Počty dní'!A:E,MATCH(E268,'Počty dní'!C:C,0),4)</f>
        <v>195</v>
      </c>
      <c r="W268" s="68">
        <f t="shared" ref="W268:W275" si="267">V268*U268</f>
        <v>10062</v>
      </c>
    </row>
    <row r="269" spans="1:23" x14ac:dyDescent="0.3">
      <c r="A269" s="69">
        <f>A268</f>
        <v>719</v>
      </c>
      <c r="B269" s="4">
        <v>7019</v>
      </c>
      <c r="C269" s="4" t="str">
        <f>C268</f>
        <v>X</v>
      </c>
      <c r="D269" s="4">
        <v>25</v>
      </c>
      <c r="E269" s="4" t="str">
        <f t="shared" si="261"/>
        <v>X25</v>
      </c>
      <c r="F269" s="4" t="s">
        <v>92</v>
      </c>
      <c r="G269" s="102"/>
      <c r="H269" s="4" t="str">
        <f t="shared" si="262"/>
        <v>přejezd/</v>
      </c>
      <c r="I269" s="4"/>
      <c r="J269" s="4" t="str">
        <f>J268</f>
        <v>S</v>
      </c>
      <c r="K269" s="7">
        <v>0.27569444444444446</v>
      </c>
      <c r="L269" s="5">
        <v>0.27569444444444446</v>
      </c>
      <c r="M269" s="4" t="str">
        <f>O268</f>
        <v>Pacov,,aut.nádr.</v>
      </c>
      <c r="N269" s="5">
        <v>0.27777777777777779</v>
      </c>
      <c r="O269" s="4" t="str">
        <f>M270</f>
        <v>Pacov,,Jetřichovská ul.křiž.</v>
      </c>
      <c r="P269" s="14" t="str">
        <f t="shared" si="263"/>
        <v>OK</v>
      </c>
      <c r="Q269" s="15">
        <f t="shared" si="264"/>
        <v>2.0833333333333259E-3</v>
      </c>
      <c r="R269" s="15">
        <f t="shared" si="265"/>
        <v>0</v>
      </c>
      <c r="S269" s="15">
        <f t="shared" si="266"/>
        <v>2.0833333333333259E-3</v>
      </c>
      <c r="T269" s="15">
        <f t="shared" ref="T269:T270" si="268">K269-N268</f>
        <v>5.5555555555555913E-3</v>
      </c>
      <c r="U269" s="4">
        <v>0</v>
      </c>
      <c r="V269" s="4">
        <f>INDEX('Počty dní'!A:E,MATCH(E269,'Počty dní'!C:C,0),4)</f>
        <v>205</v>
      </c>
      <c r="W269" s="70">
        <f t="shared" si="267"/>
        <v>0</v>
      </c>
    </row>
    <row r="270" spans="1:23" x14ac:dyDescent="0.3">
      <c r="A270" s="69">
        <v>719</v>
      </c>
      <c r="B270" s="4">
        <v>7019</v>
      </c>
      <c r="C270" s="4" t="s">
        <v>7</v>
      </c>
      <c r="D270" s="4">
        <v>25</v>
      </c>
      <c r="E270" s="4" t="str">
        <f>CONCATENATE(C270,D270)</f>
        <v>X25</v>
      </c>
      <c r="F270" s="4" t="s">
        <v>95</v>
      </c>
      <c r="G270" s="102">
        <v>56</v>
      </c>
      <c r="H270" s="4" t="str">
        <f t="shared" si="262"/>
        <v>XXX865/56</v>
      </c>
      <c r="I270" s="4" t="s">
        <v>8</v>
      </c>
      <c r="J270" s="4" t="s">
        <v>8</v>
      </c>
      <c r="K270" s="7">
        <v>0.27777777777777779</v>
      </c>
      <c r="L270" s="5">
        <v>0.27916666666666667</v>
      </c>
      <c r="M270" s="4" t="s">
        <v>51</v>
      </c>
      <c r="N270" s="5">
        <v>0.28402777777777777</v>
      </c>
      <c r="O270" s="4" t="s">
        <v>49</v>
      </c>
      <c r="P270" s="14" t="str">
        <f t="shared" si="263"/>
        <v>OK</v>
      </c>
      <c r="Q270" s="15">
        <f t="shared" si="264"/>
        <v>4.8611111111110938E-3</v>
      </c>
      <c r="R270" s="15">
        <f t="shared" si="265"/>
        <v>1.388888888888884E-3</v>
      </c>
      <c r="S270" s="15">
        <f t="shared" si="266"/>
        <v>6.2499999999999778E-3</v>
      </c>
      <c r="T270" s="15">
        <f t="shared" si="268"/>
        <v>0</v>
      </c>
      <c r="U270" s="4">
        <v>3.1</v>
      </c>
      <c r="V270" s="4">
        <f>INDEX('Počty dní'!A:E,MATCH(E270,'Počty dní'!C:C,0),4)</f>
        <v>205</v>
      </c>
      <c r="W270" s="70">
        <f t="shared" si="267"/>
        <v>635.5</v>
      </c>
    </row>
    <row r="271" spans="1:23" x14ac:dyDescent="0.3">
      <c r="A271" s="69">
        <v>719</v>
      </c>
      <c r="B271" s="4">
        <v>7019</v>
      </c>
      <c r="C271" s="4" t="s">
        <v>7</v>
      </c>
      <c r="D271" s="4">
        <v>25</v>
      </c>
      <c r="E271" s="4" t="str">
        <f>CONCATENATE(C271,D271)</f>
        <v>X25</v>
      </c>
      <c r="F271" s="4" t="s">
        <v>95</v>
      </c>
      <c r="G271" s="102">
        <v>55</v>
      </c>
      <c r="H271" s="4" t="str">
        <f t="shared" si="262"/>
        <v>XXX865/55</v>
      </c>
      <c r="I271" s="4" t="s">
        <v>8</v>
      </c>
      <c r="J271" s="4" t="s">
        <v>8</v>
      </c>
      <c r="K271" s="7">
        <v>0.2902777777777778</v>
      </c>
      <c r="L271" s="5">
        <v>0.29166666666666669</v>
      </c>
      <c r="M271" s="4" t="s">
        <v>49</v>
      </c>
      <c r="N271" s="5">
        <v>0.29444444444444445</v>
      </c>
      <c r="O271" s="4" t="s">
        <v>32</v>
      </c>
      <c r="P271" s="14" t="str">
        <f t="shared" ref="P271" si="269">IF(M272=O271,"OK","POZOR")</f>
        <v>OK</v>
      </c>
      <c r="Q271" s="15">
        <f t="shared" ref="Q271" si="270">IF(ISNUMBER(G271),N271-L271,IF(F271="přejezd",N271-L271,0))</f>
        <v>2.7777777777777679E-3</v>
      </c>
      <c r="R271" s="15">
        <f t="shared" ref="R271" si="271">IF(ISNUMBER(G271),L271-K271,0)</f>
        <v>1.388888888888884E-3</v>
      </c>
      <c r="S271" s="15">
        <f t="shared" ref="S271" si="272">Q271+R271</f>
        <v>4.1666666666666519E-3</v>
      </c>
      <c r="T271" s="15">
        <f t="shared" ref="T271" si="273">K271-N270</f>
        <v>6.2500000000000333E-3</v>
      </c>
      <c r="U271" s="4">
        <v>1.9</v>
      </c>
      <c r="V271" s="4">
        <f>INDEX('Počty dní'!A:E,MATCH(E271,'Počty dní'!C:C,0),4)</f>
        <v>205</v>
      </c>
      <c r="W271" s="70">
        <f t="shared" si="267"/>
        <v>389.5</v>
      </c>
    </row>
    <row r="272" spans="1:23" x14ac:dyDescent="0.3">
      <c r="A272" s="69">
        <v>719</v>
      </c>
      <c r="B272" s="4">
        <v>7019</v>
      </c>
      <c r="C272" s="4" t="s">
        <v>7</v>
      </c>
      <c r="D272" s="4"/>
      <c r="E272" s="4" t="str">
        <f>CONCATENATE(C272,D272)</f>
        <v>X</v>
      </c>
      <c r="F272" s="4" t="s">
        <v>94</v>
      </c>
      <c r="G272" s="102">
        <v>12</v>
      </c>
      <c r="H272" s="4" t="str">
        <f t="shared" si="262"/>
        <v>XXX270/12</v>
      </c>
      <c r="I272" s="4" t="s">
        <v>8</v>
      </c>
      <c r="J272" s="4" t="s">
        <v>8</v>
      </c>
      <c r="K272" s="7">
        <v>0.43611111111111112</v>
      </c>
      <c r="L272" s="5">
        <v>0.4381944444444445</v>
      </c>
      <c r="M272" s="4" t="s">
        <v>32</v>
      </c>
      <c r="N272" s="5">
        <v>0.48194444444444445</v>
      </c>
      <c r="O272" s="4" t="s">
        <v>17</v>
      </c>
      <c r="P272" s="14" t="str">
        <f t="shared" ref="P272:P274" si="274">IF(M273=O272,"OK","POZOR")</f>
        <v>OK</v>
      </c>
      <c r="Q272" s="15">
        <f t="shared" ref="Q272:Q275" si="275">IF(ISNUMBER(G272),N272-L272,IF(F272="přejezd",N272-L272,0))</f>
        <v>4.3749999999999956E-2</v>
      </c>
      <c r="R272" s="15">
        <f t="shared" ref="R272:R275" si="276">IF(ISNUMBER(G272),L272-K272,0)</f>
        <v>2.0833333333333814E-3</v>
      </c>
      <c r="S272" s="15">
        <f t="shared" ref="S272:S275" si="277">Q272+R272</f>
        <v>4.5833333333333337E-2</v>
      </c>
      <c r="T272" s="15">
        <f t="shared" ref="T272:T275" si="278">K272-N271</f>
        <v>0.14166666666666666</v>
      </c>
      <c r="U272" s="4">
        <v>33</v>
      </c>
      <c r="V272" s="4">
        <f>INDEX('Počty dní'!A:E,MATCH(E272,'Počty dní'!C:C,0),4)</f>
        <v>195</v>
      </c>
      <c r="W272" s="70">
        <f t="shared" si="267"/>
        <v>6435</v>
      </c>
    </row>
    <row r="273" spans="1:23" x14ac:dyDescent="0.3">
      <c r="A273" s="69">
        <v>719</v>
      </c>
      <c r="B273" s="4">
        <v>7019</v>
      </c>
      <c r="C273" s="4" t="s">
        <v>7</v>
      </c>
      <c r="D273" s="4"/>
      <c r="E273" s="4" t="str">
        <f>CONCATENATE(C273,D273)</f>
        <v>X</v>
      </c>
      <c r="F273" s="4" t="s">
        <v>94</v>
      </c>
      <c r="G273" s="102">
        <v>13</v>
      </c>
      <c r="H273" s="4" t="str">
        <f t="shared" si="262"/>
        <v>XXX270/13</v>
      </c>
      <c r="I273" s="4" t="s">
        <v>8</v>
      </c>
      <c r="J273" s="4" t="s">
        <v>8</v>
      </c>
      <c r="K273" s="7">
        <v>0.51597222222222217</v>
      </c>
      <c r="L273" s="5">
        <v>0.5180555555555556</v>
      </c>
      <c r="M273" s="4" t="s">
        <v>17</v>
      </c>
      <c r="N273" s="5">
        <v>0.56666666666666665</v>
      </c>
      <c r="O273" s="4" t="s">
        <v>32</v>
      </c>
      <c r="P273" s="14" t="str">
        <f t="shared" si="274"/>
        <v>OK</v>
      </c>
      <c r="Q273" s="15">
        <f t="shared" si="275"/>
        <v>4.8611111111111049E-2</v>
      </c>
      <c r="R273" s="15">
        <f t="shared" si="276"/>
        <v>2.083333333333437E-3</v>
      </c>
      <c r="S273" s="15">
        <f t="shared" si="277"/>
        <v>5.0694444444444486E-2</v>
      </c>
      <c r="T273" s="15">
        <f t="shared" si="278"/>
        <v>3.4027777777777712E-2</v>
      </c>
      <c r="U273" s="4">
        <v>39</v>
      </c>
      <c r="V273" s="4">
        <f>INDEX('Počty dní'!A:E,MATCH(E273,'Počty dní'!C:C,0),4)</f>
        <v>195</v>
      </c>
      <c r="W273" s="70">
        <f>V273*U273</f>
        <v>7605</v>
      </c>
    </row>
    <row r="274" spans="1:23" x14ac:dyDescent="0.3">
      <c r="A274" s="69">
        <f>A273</f>
        <v>719</v>
      </c>
      <c r="B274" s="4">
        <v>7019</v>
      </c>
      <c r="C274" s="4" t="str">
        <f>C273</f>
        <v>X</v>
      </c>
      <c r="D274" s="4"/>
      <c r="E274" s="4" t="str">
        <f t="shared" ref="E274" si="279">CONCATENATE(C274,D274)</f>
        <v>X</v>
      </c>
      <c r="F274" s="4" t="s">
        <v>92</v>
      </c>
      <c r="G274" s="102"/>
      <c r="H274" s="4" t="str">
        <f t="shared" ref="H274" si="280">CONCATENATE(F274,"/",G274)</f>
        <v>přejezd/</v>
      </c>
      <c r="I274" s="4"/>
      <c r="J274" s="4" t="str">
        <f>J273</f>
        <v>S</v>
      </c>
      <c r="K274" s="7">
        <v>0.59791666666666665</v>
      </c>
      <c r="L274" s="5">
        <v>0.59791666666666665</v>
      </c>
      <c r="M274" s="4" t="str">
        <f>O273</f>
        <v>Pacov,,aut.nádr.</v>
      </c>
      <c r="N274" s="5">
        <v>0.59930555555555554</v>
      </c>
      <c r="O274" s="4" t="str">
        <f>M275</f>
        <v>Pacov,,strojírny</v>
      </c>
      <c r="P274" s="14" t="str">
        <f t="shared" si="274"/>
        <v>OK</v>
      </c>
      <c r="Q274" s="15">
        <f t="shared" si="275"/>
        <v>1.388888888888884E-3</v>
      </c>
      <c r="R274" s="15">
        <f t="shared" si="276"/>
        <v>0</v>
      </c>
      <c r="S274" s="15">
        <f t="shared" si="277"/>
        <v>1.388888888888884E-3</v>
      </c>
      <c r="T274" s="15">
        <f t="shared" si="278"/>
        <v>3.125E-2</v>
      </c>
      <c r="U274" s="4">
        <v>0</v>
      </c>
      <c r="V274" s="4">
        <f>INDEX('Počty dní'!A:E,MATCH(E274,'Počty dní'!C:C,0),4)</f>
        <v>195</v>
      </c>
      <c r="W274" s="70">
        <f t="shared" ref="W274" si="281">V274*U274</f>
        <v>0</v>
      </c>
    </row>
    <row r="275" spans="1:23" ht="15" thickBot="1" x14ac:dyDescent="0.35">
      <c r="A275" s="69">
        <v>719</v>
      </c>
      <c r="B275" s="4">
        <v>7019</v>
      </c>
      <c r="C275" s="4" t="s">
        <v>7</v>
      </c>
      <c r="D275" s="4"/>
      <c r="E275" s="4" t="str">
        <f t="shared" si="261"/>
        <v>X</v>
      </c>
      <c r="F275" s="4" t="s">
        <v>94</v>
      </c>
      <c r="G275" s="102">
        <v>18</v>
      </c>
      <c r="H275" s="4" t="str">
        <f t="shared" si="262"/>
        <v>XXX270/18</v>
      </c>
      <c r="I275" s="4" t="s">
        <v>8</v>
      </c>
      <c r="J275" s="4" t="s">
        <v>8</v>
      </c>
      <c r="K275" s="7">
        <v>0.59930555555555554</v>
      </c>
      <c r="L275" s="5">
        <v>0.60138888888888886</v>
      </c>
      <c r="M275" s="4" t="s">
        <v>30</v>
      </c>
      <c r="N275" s="5">
        <v>0.67291666666666661</v>
      </c>
      <c r="O275" s="4" t="s">
        <v>31</v>
      </c>
      <c r="P275" s="14"/>
      <c r="Q275" s="15">
        <f t="shared" si="275"/>
        <v>7.1527777777777746E-2</v>
      </c>
      <c r="R275" s="15">
        <f t="shared" si="276"/>
        <v>2.0833333333333259E-3</v>
      </c>
      <c r="S275" s="15">
        <f t="shared" si="277"/>
        <v>7.3611111111111072E-2</v>
      </c>
      <c r="T275" s="15">
        <f t="shared" si="278"/>
        <v>0</v>
      </c>
      <c r="U275" s="4">
        <v>52.8</v>
      </c>
      <c r="V275" s="4">
        <f>INDEX('Počty dní'!A:E,MATCH(E275,'Počty dní'!C:C,0),4)</f>
        <v>195</v>
      </c>
      <c r="W275" s="70">
        <f t="shared" si="267"/>
        <v>10296</v>
      </c>
    </row>
    <row r="276" spans="1:23" ht="15" thickBot="1" x14ac:dyDescent="0.35">
      <c r="A276" s="48" t="str">
        <f ca="1">CONCATENATE(INDIRECT("R[-3]C[0]",FALSE),"celkem")</f>
        <v>719celkem</v>
      </c>
      <c r="B276" s="49"/>
      <c r="C276" s="49" t="str">
        <f ca="1">INDIRECT("R[-1]C[12]",FALSE)</f>
        <v>Světlá n.S.,,žel.st.</v>
      </c>
      <c r="D276" s="50"/>
      <c r="E276" s="49"/>
      <c r="F276" s="50"/>
      <c r="G276" s="103"/>
      <c r="H276" s="51"/>
      <c r="I276" s="52"/>
      <c r="J276" s="53" t="str">
        <f ca="1">INDIRECT("R[-3]C[0]",FALSE)</f>
        <v>S</v>
      </c>
      <c r="K276" s="54"/>
      <c r="L276" s="55"/>
      <c r="M276" s="56"/>
      <c r="N276" s="55"/>
      <c r="O276" s="57"/>
      <c r="P276" s="49"/>
      <c r="Q276" s="58">
        <f>SUM(Q268:Q275)</f>
        <v>0.24374999999999983</v>
      </c>
      <c r="R276" s="58">
        <f t="shared" ref="R276:T276" si="282">SUM(R268:R275)</f>
        <v>1.0416666666666796E-2</v>
      </c>
      <c r="S276" s="58">
        <f t="shared" si="282"/>
        <v>0.25416666666666665</v>
      </c>
      <c r="T276" s="58">
        <f t="shared" si="282"/>
        <v>0.21875</v>
      </c>
      <c r="U276" s="59">
        <f>SUM(U268:U275)</f>
        <v>181.39999999999998</v>
      </c>
      <c r="V276" s="60"/>
      <c r="W276" s="61">
        <f>SUM(W268:W275)</f>
        <v>35423</v>
      </c>
    </row>
    <row r="277" spans="1:23" x14ac:dyDescent="0.3">
      <c r="A277" s="71"/>
      <c r="B277" s="72"/>
      <c r="C277" s="72"/>
      <c r="D277" s="73"/>
      <c r="E277" s="72"/>
      <c r="F277" s="73"/>
      <c r="G277" s="104"/>
      <c r="H277" s="74"/>
      <c r="I277" s="75"/>
      <c r="J277" s="76"/>
      <c r="K277" s="77"/>
      <c r="L277" s="78"/>
      <c r="M277" s="79"/>
      <c r="N277" s="78"/>
      <c r="O277" s="80"/>
      <c r="P277" s="72"/>
      <c r="Q277" s="81"/>
      <c r="R277" s="81"/>
      <c r="S277" s="81"/>
      <c r="T277" s="81"/>
      <c r="U277" s="77"/>
      <c r="V277" s="72"/>
      <c r="W277" s="77"/>
    </row>
    <row r="278" spans="1:23" ht="15" thickBot="1" x14ac:dyDescent="0.35"/>
    <row r="279" spans="1:23" x14ac:dyDescent="0.3">
      <c r="A279" s="62">
        <v>720</v>
      </c>
      <c r="B279" s="63">
        <v>7020</v>
      </c>
      <c r="C279" s="63" t="s">
        <v>7</v>
      </c>
      <c r="D279" s="63"/>
      <c r="E279" s="63" t="str">
        <f>CONCATENATE(C279,D279)</f>
        <v>X</v>
      </c>
      <c r="F279" s="63" t="s">
        <v>98</v>
      </c>
      <c r="G279" s="101">
        <v>2</v>
      </c>
      <c r="H279" s="63" t="str">
        <f t="shared" ref="H279:H290" si="283">CONCATENATE(F279,"/",G279)</f>
        <v>XXX303/2</v>
      </c>
      <c r="I279" s="63" t="s">
        <v>8</v>
      </c>
      <c r="J279" s="63" t="s">
        <v>19</v>
      </c>
      <c r="K279" s="64">
        <v>0.21111111111111111</v>
      </c>
      <c r="L279" s="65">
        <v>0.21180555555555555</v>
      </c>
      <c r="M279" s="63" t="s">
        <v>35</v>
      </c>
      <c r="N279" s="65">
        <v>0.22500000000000001</v>
      </c>
      <c r="O279" s="63" t="s">
        <v>32</v>
      </c>
      <c r="P279" s="66" t="str">
        <f t="shared" ref="P279:P289" si="284">IF(M280=O279,"OK","POZOR")</f>
        <v>OK</v>
      </c>
      <c r="Q279" s="67">
        <f t="shared" ref="Q279:Q290" si="285">IF(ISNUMBER(G279),N279-L279,IF(F279="přejezd",N279-L279,0))</f>
        <v>1.3194444444444453E-2</v>
      </c>
      <c r="R279" s="67">
        <f t="shared" ref="R279:R290" si="286">IF(ISNUMBER(G279),L279-K279,0)</f>
        <v>6.9444444444444198E-4</v>
      </c>
      <c r="S279" s="67">
        <f t="shared" ref="S279:S290" si="287">Q279+R279</f>
        <v>1.3888888888888895E-2</v>
      </c>
      <c r="T279" s="67"/>
      <c r="U279" s="63">
        <v>11.6</v>
      </c>
      <c r="V279" s="63">
        <f>INDEX('Počty dní'!A:E,MATCH(E279,'Počty dní'!C:C,0),4)</f>
        <v>195</v>
      </c>
      <c r="W279" s="68">
        <f>V279*U279</f>
        <v>2262</v>
      </c>
    </row>
    <row r="280" spans="1:23" x14ac:dyDescent="0.3">
      <c r="A280" s="69">
        <v>720</v>
      </c>
      <c r="B280" s="4">
        <v>7020</v>
      </c>
      <c r="C280" s="4" t="s">
        <v>7</v>
      </c>
      <c r="D280" s="4"/>
      <c r="E280" s="4" t="str">
        <f>CONCATENATE(C280,D280)</f>
        <v>X</v>
      </c>
      <c r="F280" s="4" t="s">
        <v>99</v>
      </c>
      <c r="G280" s="102">
        <v>3</v>
      </c>
      <c r="H280" s="4" t="str">
        <f t="shared" si="283"/>
        <v>XXX937/3</v>
      </c>
      <c r="I280" s="4" t="s">
        <v>19</v>
      </c>
      <c r="J280" s="4" t="s">
        <v>19</v>
      </c>
      <c r="K280" s="7">
        <v>0.27083333333333331</v>
      </c>
      <c r="L280" s="5">
        <v>0.27430555555555552</v>
      </c>
      <c r="M280" s="4" t="s">
        <v>32</v>
      </c>
      <c r="N280" s="5">
        <v>0.30555555555555552</v>
      </c>
      <c r="O280" s="4" t="s">
        <v>33</v>
      </c>
      <c r="P280" s="14" t="str">
        <f t="shared" ref="P280:P286" si="288">IF(M281=O280,"OK","POZOR")</f>
        <v>OK</v>
      </c>
      <c r="Q280" s="15">
        <f t="shared" ref="Q280:Q286" si="289">IF(ISNUMBER(G280),N280-L280,IF(F280="přejezd",N280-L280,0))</f>
        <v>3.125E-2</v>
      </c>
      <c r="R280" s="15">
        <f t="shared" ref="R280:R286" si="290">IF(ISNUMBER(G280),L280-K280,0)</f>
        <v>3.4722222222222099E-3</v>
      </c>
      <c r="S280" s="15">
        <f t="shared" ref="S280:S286" si="291">Q280+R280</f>
        <v>3.472222222222221E-2</v>
      </c>
      <c r="T280" s="15">
        <f t="shared" ref="T280:T286" si="292">K280-N279</f>
        <v>4.5833333333333309E-2</v>
      </c>
      <c r="U280" s="4">
        <v>32.1</v>
      </c>
      <c r="V280" s="4">
        <f>INDEX('Počty dní'!A:E,MATCH(E280,'Počty dní'!C:C,0),4)</f>
        <v>195</v>
      </c>
      <c r="W280" s="70">
        <f>V280*U280</f>
        <v>6259.5</v>
      </c>
    </row>
    <row r="281" spans="1:23" x14ac:dyDescent="0.3">
      <c r="A281" s="69">
        <v>720</v>
      </c>
      <c r="B281" s="4">
        <v>7020</v>
      </c>
      <c r="C281" s="4" t="s">
        <v>7</v>
      </c>
      <c r="D281" s="4"/>
      <c r="E281" s="4" t="str">
        <f>CONCATENATE(C281,D281)</f>
        <v>X</v>
      </c>
      <c r="F281" s="4" t="s">
        <v>99</v>
      </c>
      <c r="G281" s="102">
        <v>6</v>
      </c>
      <c r="H281" s="4" t="str">
        <f t="shared" si="283"/>
        <v>XXX937/6</v>
      </c>
      <c r="I281" s="4" t="s">
        <v>8</v>
      </c>
      <c r="J281" s="4" t="s">
        <v>19</v>
      </c>
      <c r="K281" s="7">
        <v>0.33680555555555558</v>
      </c>
      <c r="L281" s="5">
        <v>0.34027777777777773</v>
      </c>
      <c r="M281" s="4" t="s">
        <v>33</v>
      </c>
      <c r="N281" s="5">
        <v>0.37152777777777773</v>
      </c>
      <c r="O281" s="4" t="s">
        <v>32</v>
      </c>
      <c r="P281" s="14" t="str">
        <f t="shared" si="288"/>
        <v>OK</v>
      </c>
      <c r="Q281" s="15">
        <f t="shared" si="289"/>
        <v>3.125E-2</v>
      </c>
      <c r="R281" s="15">
        <f t="shared" si="290"/>
        <v>3.4722222222221544E-3</v>
      </c>
      <c r="S281" s="15">
        <f t="shared" si="291"/>
        <v>3.4722222222222154E-2</v>
      </c>
      <c r="T281" s="15">
        <f t="shared" si="292"/>
        <v>3.1250000000000056E-2</v>
      </c>
      <c r="U281" s="4">
        <v>32.1</v>
      </c>
      <c r="V281" s="4">
        <f>INDEX('Počty dní'!A:E,MATCH(E281,'Počty dní'!C:C,0),4)</f>
        <v>195</v>
      </c>
      <c r="W281" s="70">
        <f>V281*U281</f>
        <v>6259.5</v>
      </c>
    </row>
    <row r="282" spans="1:23" x14ac:dyDescent="0.3">
      <c r="A282" s="69">
        <f>A281</f>
        <v>720</v>
      </c>
      <c r="B282" s="4">
        <v>7020</v>
      </c>
      <c r="C282" s="4" t="str">
        <f>C281</f>
        <v>X</v>
      </c>
      <c r="D282" s="4"/>
      <c r="E282" s="4" t="str">
        <f t="shared" ref="E282" si="293">CONCATENATE(C282,D282)</f>
        <v>X</v>
      </c>
      <c r="F282" s="4" t="s">
        <v>92</v>
      </c>
      <c r="G282" s="102"/>
      <c r="H282" s="4" t="str">
        <f t="shared" si="283"/>
        <v>přejezd/</v>
      </c>
      <c r="I282" s="4"/>
      <c r="J282" s="4" t="str">
        <f>J281</f>
        <v>V</v>
      </c>
      <c r="K282" s="7">
        <v>0.47638888888888892</v>
      </c>
      <c r="L282" s="5">
        <v>0.47638888888888892</v>
      </c>
      <c r="M282" s="4" t="str">
        <f>O281</f>
        <v>Pacov,,aut.nádr.</v>
      </c>
      <c r="N282" s="5">
        <v>0.47847222222222219</v>
      </c>
      <c r="O282" s="4" t="str">
        <f>M283</f>
        <v>Pacov,,Jetřichovská ul.křiž.</v>
      </c>
      <c r="P282" s="14" t="str">
        <f t="shared" si="288"/>
        <v>OK</v>
      </c>
      <c r="Q282" s="15">
        <f t="shared" si="289"/>
        <v>2.0833333333332704E-3</v>
      </c>
      <c r="R282" s="15">
        <f t="shared" si="290"/>
        <v>0</v>
      </c>
      <c r="S282" s="15">
        <f t="shared" si="291"/>
        <v>2.0833333333332704E-3</v>
      </c>
      <c r="T282" s="15">
        <f t="shared" si="292"/>
        <v>0.10486111111111118</v>
      </c>
      <c r="U282" s="4">
        <v>0</v>
      </c>
      <c r="V282" s="4">
        <f>INDEX('Počty dní'!A:E,MATCH(E282,'Počty dní'!C:C,0),4)</f>
        <v>195</v>
      </c>
      <c r="W282" s="70">
        <f t="shared" ref="W282:W286" si="294">V282*U282</f>
        <v>0</v>
      </c>
    </row>
    <row r="283" spans="1:23" x14ac:dyDescent="0.3">
      <c r="A283" s="69">
        <v>720</v>
      </c>
      <c r="B283" s="4">
        <v>7020</v>
      </c>
      <c r="C283" s="4" t="s">
        <v>7</v>
      </c>
      <c r="D283" s="4"/>
      <c r="E283" s="4" t="str">
        <f>CONCATENATE(C283,D283)</f>
        <v>X</v>
      </c>
      <c r="F283" s="4" t="s">
        <v>95</v>
      </c>
      <c r="G283" s="102">
        <v>62</v>
      </c>
      <c r="H283" s="4" t="str">
        <f t="shared" si="283"/>
        <v>XXX865/62</v>
      </c>
      <c r="I283" s="4" t="s">
        <v>8</v>
      </c>
      <c r="J283" s="4" t="s">
        <v>19</v>
      </c>
      <c r="K283" s="7">
        <v>0.47847222222222219</v>
      </c>
      <c r="L283" s="5">
        <v>0.47916666666666669</v>
      </c>
      <c r="M283" s="4" t="s">
        <v>51</v>
      </c>
      <c r="N283" s="5">
        <v>0.48541666666666666</v>
      </c>
      <c r="O283" s="4" t="s">
        <v>49</v>
      </c>
      <c r="P283" s="14" t="str">
        <f t="shared" si="288"/>
        <v>OK</v>
      </c>
      <c r="Q283" s="15">
        <f t="shared" si="289"/>
        <v>6.2499999999999778E-3</v>
      </c>
      <c r="R283" s="15">
        <f t="shared" si="290"/>
        <v>6.9444444444449749E-4</v>
      </c>
      <c r="S283" s="15">
        <f t="shared" si="291"/>
        <v>6.9444444444444753E-3</v>
      </c>
      <c r="T283" s="15">
        <f t="shared" si="292"/>
        <v>0</v>
      </c>
      <c r="U283" s="4">
        <v>3.1</v>
      </c>
      <c r="V283" s="4">
        <f>INDEX('Počty dní'!A:E,MATCH(E283,'Počty dní'!C:C,0),4)</f>
        <v>195</v>
      </c>
      <c r="W283" s="70">
        <f t="shared" si="294"/>
        <v>604.5</v>
      </c>
    </row>
    <row r="284" spans="1:23" x14ac:dyDescent="0.3">
      <c r="A284" s="69">
        <v>720</v>
      </c>
      <c r="B284" s="4">
        <v>7020</v>
      </c>
      <c r="C284" s="4" t="s">
        <v>7</v>
      </c>
      <c r="D284" s="4"/>
      <c r="E284" s="4" t="str">
        <f>CONCATENATE(C284,D284)</f>
        <v>X</v>
      </c>
      <c r="F284" s="4" t="s">
        <v>95</v>
      </c>
      <c r="G284" s="102">
        <v>63</v>
      </c>
      <c r="H284" s="4" t="str">
        <f t="shared" si="283"/>
        <v>XXX865/63</v>
      </c>
      <c r="I284" s="4" t="s">
        <v>8</v>
      </c>
      <c r="J284" s="4" t="s">
        <v>19</v>
      </c>
      <c r="K284" s="7">
        <v>0.4916666666666667</v>
      </c>
      <c r="L284" s="5">
        <v>0.49305555555555558</v>
      </c>
      <c r="M284" s="4" t="s">
        <v>49</v>
      </c>
      <c r="N284" s="5">
        <v>0.49791666666666662</v>
      </c>
      <c r="O284" s="4" t="s">
        <v>51</v>
      </c>
      <c r="P284" s="14" t="str">
        <f t="shared" si="288"/>
        <v>OK</v>
      </c>
      <c r="Q284" s="15">
        <f t="shared" si="289"/>
        <v>4.8611111111110383E-3</v>
      </c>
      <c r="R284" s="15">
        <f t="shared" si="290"/>
        <v>1.388888888888884E-3</v>
      </c>
      <c r="S284" s="15">
        <f t="shared" si="291"/>
        <v>6.2499999999999223E-3</v>
      </c>
      <c r="T284" s="15">
        <f t="shared" si="292"/>
        <v>6.2500000000000333E-3</v>
      </c>
      <c r="U284" s="4">
        <v>3.2</v>
      </c>
      <c r="V284" s="4">
        <f>INDEX('Počty dní'!A:E,MATCH(E284,'Počty dní'!C:C,0),4)</f>
        <v>195</v>
      </c>
      <c r="W284" s="70">
        <f t="shared" si="294"/>
        <v>624</v>
      </c>
    </row>
    <row r="285" spans="1:23" x14ac:dyDescent="0.3">
      <c r="A285" s="69">
        <f>A284</f>
        <v>720</v>
      </c>
      <c r="B285" s="4">
        <v>7020</v>
      </c>
      <c r="C285" s="4" t="str">
        <f>C284</f>
        <v>X</v>
      </c>
      <c r="D285" s="4"/>
      <c r="E285" s="4" t="str">
        <f t="shared" ref="E285" si="295">CONCATENATE(C285,D285)</f>
        <v>X</v>
      </c>
      <c r="F285" s="4" t="s">
        <v>92</v>
      </c>
      <c r="G285" s="102"/>
      <c r="H285" s="4" t="str">
        <f t="shared" ref="H285" si="296">CONCATENATE(F285,"/",G285)</f>
        <v>přejezd/</v>
      </c>
      <c r="I285" s="4"/>
      <c r="J285" s="4" t="str">
        <f>J284</f>
        <v>V</v>
      </c>
      <c r="K285" s="7">
        <v>0.49791666666666662</v>
      </c>
      <c r="L285" s="5">
        <v>0.49791666666666662</v>
      </c>
      <c r="M285" s="4" t="str">
        <f>O284</f>
        <v>Pacov,,Jetřichovská ul.křiž.</v>
      </c>
      <c r="N285" s="5">
        <v>0.5</v>
      </c>
      <c r="O285" s="4" t="str">
        <f>M286</f>
        <v>Pacov,,aut.nádr.</v>
      </c>
      <c r="P285" s="14" t="str">
        <f t="shared" si="288"/>
        <v>OK</v>
      </c>
      <c r="Q285" s="15">
        <f t="shared" si="289"/>
        <v>2.0833333333333814E-3</v>
      </c>
      <c r="R285" s="15">
        <f t="shared" si="290"/>
        <v>0</v>
      </c>
      <c r="S285" s="15">
        <f t="shared" si="291"/>
        <v>2.0833333333333814E-3</v>
      </c>
      <c r="T285" s="15">
        <f t="shared" si="292"/>
        <v>0</v>
      </c>
      <c r="U285" s="4">
        <v>0</v>
      </c>
      <c r="V285" s="4">
        <f>INDEX('Počty dní'!A:E,MATCH(E285,'Počty dní'!C:C,0),4)</f>
        <v>195</v>
      </c>
      <c r="W285" s="70">
        <f t="shared" si="294"/>
        <v>0</v>
      </c>
    </row>
    <row r="286" spans="1:23" x14ac:dyDescent="0.3">
      <c r="A286" s="69">
        <v>720</v>
      </c>
      <c r="B286" s="4">
        <v>7020</v>
      </c>
      <c r="C286" s="4" t="s">
        <v>7</v>
      </c>
      <c r="D286" s="4"/>
      <c r="E286" s="4" t="str">
        <f t="shared" ref="E286:E289" si="297">CONCATENATE(C286,D286)</f>
        <v>X</v>
      </c>
      <c r="F286" s="4" t="s">
        <v>99</v>
      </c>
      <c r="G286" s="102">
        <v>9</v>
      </c>
      <c r="H286" s="4" t="str">
        <f t="shared" si="283"/>
        <v>XXX937/9</v>
      </c>
      <c r="I286" s="4" t="s">
        <v>8</v>
      </c>
      <c r="J286" s="4" t="s">
        <v>19</v>
      </c>
      <c r="K286" s="7">
        <v>0.54166666666666663</v>
      </c>
      <c r="L286" s="5">
        <v>0.54513888888888895</v>
      </c>
      <c r="M286" s="4" t="s">
        <v>32</v>
      </c>
      <c r="N286" s="5">
        <v>0.57638888888888895</v>
      </c>
      <c r="O286" s="4" t="s">
        <v>33</v>
      </c>
      <c r="P286" s="14" t="str">
        <f t="shared" si="288"/>
        <v>OK</v>
      </c>
      <c r="Q286" s="15">
        <f t="shared" si="289"/>
        <v>3.125E-2</v>
      </c>
      <c r="R286" s="15">
        <f t="shared" si="290"/>
        <v>3.4722222222223209E-3</v>
      </c>
      <c r="S286" s="15">
        <f t="shared" si="291"/>
        <v>3.4722222222222321E-2</v>
      </c>
      <c r="T286" s="15">
        <f t="shared" si="292"/>
        <v>4.166666666666663E-2</v>
      </c>
      <c r="U286" s="4">
        <v>32.1</v>
      </c>
      <c r="V286" s="4">
        <f>INDEX('Počty dní'!A:E,MATCH(E286,'Počty dní'!C:C,0),4)</f>
        <v>195</v>
      </c>
      <c r="W286" s="70">
        <f t="shared" si="294"/>
        <v>6259.5</v>
      </c>
    </row>
    <row r="287" spans="1:23" x14ac:dyDescent="0.3">
      <c r="A287" s="69">
        <v>720</v>
      </c>
      <c r="B287" s="4">
        <v>7020</v>
      </c>
      <c r="C287" s="4" t="s">
        <v>7</v>
      </c>
      <c r="D287" s="4"/>
      <c r="E287" s="4" t="str">
        <f t="shared" si="297"/>
        <v>X</v>
      </c>
      <c r="F287" s="4" t="s">
        <v>99</v>
      </c>
      <c r="G287" s="102">
        <v>12</v>
      </c>
      <c r="H287" s="4" t="str">
        <f t="shared" si="283"/>
        <v>XXX937/12</v>
      </c>
      <c r="I287" s="4" t="s">
        <v>19</v>
      </c>
      <c r="J287" s="4" t="s">
        <v>19</v>
      </c>
      <c r="K287" s="7">
        <v>0.58680555555555558</v>
      </c>
      <c r="L287" s="5">
        <v>0.59027777777777779</v>
      </c>
      <c r="M287" s="4" t="s">
        <v>33</v>
      </c>
      <c r="N287" s="5">
        <v>0.62152777777777779</v>
      </c>
      <c r="O287" s="4" t="s">
        <v>32</v>
      </c>
      <c r="P287" s="14" t="str">
        <f t="shared" si="284"/>
        <v>OK</v>
      </c>
      <c r="Q287" s="15">
        <f t="shared" si="285"/>
        <v>3.125E-2</v>
      </c>
      <c r="R287" s="15">
        <f t="shared" si="286"/>
        <v>3.4722222222222099E-3</v>
      </c>
      <c r="S287" s="15">
        <f t="shared" si="287"/>
        <v>3.472222222222221E-2</v>
      </c>
      <c r="T287" s="15">
        <f t="shared" ref="T287:T290" si="298">K287-N286</f>
        <v>1.041666666666663E-2</v>
      </c>
      <c r="U287" s="4">
        <v>32.1</v>
      </c>
      <c r="V287" s="4">
        <f>INDEX('Počty dní'!A:E,MATCH(E287,'Počty dní'!C:C,0),4)</f>
        <v>195</v>
      </c>
      <c r="W287" s="70">
        <f t="shared" ref="W287:W289" si="299">V287*U287</f>
        <v>6259.5</v>
      </c>
    </row>
    <row r="288" spans="1:23" x14ac:dyDescent="0.3">
      <c r="A288" s="69">
        <v>720</v>
      </c>
      <c r="B288" s="4">
        <v>7020</v>
      </c>
      <c r="C288" s="4" t="s">
        <v>7</v>
      </c>
      <c r="D288" s="4"/>
      <c r="E288" s="4" t="str">
        <f t="shared" si="297"/>
        <v>X</v>
      </c>
      <c r="F288" s="4" t="s">
        <v>99</v>
      </c>
      <c r="G288" s="102">
        <v>11</v>
      </c>
      <c r="H288" s="4" t="str">
        <f t="shared" si="283"/>
        <v>XXX937/11</v>
      </c>
      <c r="I288" s="4" t="s">
        <v>8</v>
      </c>
      <c r="J288" s="4" t="s">
        <v>19</v>
      </c>
      <c r="K288" s="7">
        <v>0.625</v>
      </c>
      <c r="L288" s="5">
        <v>0.62847222222222221</v>
      </c>
      <c r="M288" s="4" t="s">
        <v>32</v>
      </c>
      <c r="N288" s="5">
        <v>0.65972222222222221</v>
      </c>
      <c r="O288" s="4" t="s">
        <v>33</v>
      </c>
      <c r="P288" s="14" t="str">
        <f t="shared" ref="P288" si="300">IF(M289=O288,"OK","POZOR")</f>
        <v>OK</v>
      </c>
      <c r="Q288" s="15">
        <f t="shared" ref="Q288" si="301">IF(ISNUMBER(G288),N288-L288,IF(F288="přejezd",N288-L288,0))</f>
        <v>3.125E-2</v>
      </c>
      <c r="R288" s="15">
        <f t="shared" ref="R288" si="302">IF(ISNUMBER(G288),L288-K288,0)</f>
        <v>3.4722222222222099E-3</v>
      </c>
      <c r="S288" s="15">
        <f t="shared" ref="S288" si="303">Q288+R288</f>
        <v>3.472222222222221E-2</v>
      </c>
      <c r="T288" s="15">
        <f t="shared" ref="T288" si="304">K288-N287</f>
        <v>3.4722222222222099E-3</v>
      </c>
      <c r="U288" s="4">
        <v>32.1</v>
      </c>
      <c r="V288" s="4">
        <f>INDEX('Počty dní'!A:E,MATCH(E288,'Počty dní'!C:C,0),4)</f>
        <v>195</v>
      </c>
      <c r="W288" s="70">
        <f t="shared" si="299"/>
        <v>6259.5</v>
      </c>
    </row>
    <row r="289" spans="1:23" x14ac:dyDescent="0.3">
      <c r="A289" s="69">
        <v>720</v>
      </c>
      <c r="B289" s="4">
        <v>7020</v>
      </c>
      <c r="C289" s="4" t="s">
        <v>7</v>
      </c>
      <c r="D289" s="4"/>
      <c r="E289" s="4" t="str">
        <f t="shared" si="297"/>
        <v>X</v>
      </c>
      <c r="F289" s="4" t="s">
        <v>99</v>
      </c>
      <c r="G289" s="102">
        <v>14</v>
      </c>
      <c r="H289" s="4" t="str">
        <f t="shared" si="283"/>
        <v>XXX937/14</v>
      </c>
      <c r="I289" s="4" t="s">
        <v>19</v>
      </c>
      <c r="J289" s="4" t="s">
        <v>19</v>
      </c>
      <c r="K289" s="7">
        <v>0.67013888888888884</v>
      </c>
      <c r="L289" s="5">
        <v>0.67361111111111116</v>
      </c>
      <c r="M289" s="4" t="s">
        <v>33</v>
      </c>
      <c r="N289" s="5">
        <v>0.70486111111111116</v>
      </c>
      <c r="O289" s="4" t="s">
        <v>32</v>
      </c>
      <c r="P289" s="14" t="str">
        <f t="shared" si="284"/>
        <v>OK</v>
      </c>
      <c r="Q289" s="15">
        <f t="shared" si="285"/>
        <v>3.125E-2</v>
      </c>
      <c r="R289" s="15">
        <f t="shared" si="286"/>
        <v>3.4722222222223209E-3</v>
      </c>
      <c r="S289" s="15">
        <f t="shared" si="287"/>
        <v>3.4722222222222321E-2</v>
      </c>
      <c r="T289" s="15">
        <f t="shared" si="298"/>
        <v>1.041666666666663E-2</v>
      </c>
      <c r="U289" s="4">
        <v>32.1</v>
      </c>
      <c r="V289" s="4">
        <f>INDEX('Počty dní'!A:E,MATCH(E289,'Počty dní'!C:C,0),4)</f>
        <v>195</v>
      </c>
      <c r="W289" s="70">
        <f t="shared" si="299"/>
        <v>6259.5</v>
      </c>
    </row>
    <row r="290" spans="1:23" ht="15" thickBot="1" x14ac:dyDescent="0.35">
      <c r="A290" s="69">
        <v>720</v>
      </c>
      <c r="B290" s="4">
        <v>7020</v>
      </c>
      <c r="C290" s="4" t="s">
        <v>7</v>
      </c>
      <c r="D290" s="4"/>
      <c r="E290" s="4" t="str">
        <f>CONCATENATE(C290,D290)</f>
        <v>X</v>
      </c>
      <c r="F290" s="83" t="s">
        <v>98</v>
      </c>
      <c r="G290" s="105">
        <v>7</v>
      </c>
      <c r="H290" s="4" t="str">
        <f t="shared" si="283"/>
        <v>XXX303/7</v>
      </c>
      <c r="I290" s="4" t="s">
        <v>8</v>
      </c>
      <c r="J290" s="4" t="s">
        <v>19</v>
      </c>
      <c r="K290" s="7">
        <v>0.72222222222222221</v>
      </c>
      <c r="L290" s="5">
        <v>0.72361111111111109</v>
      </c>
      <c r="M290" s="4" t="s">
        <v>32</v>
      </c>
      <c r="N290" s="5">
        <v>0.7368055555555556</v>
      </c>
      <c r="O290" s="4" t="s">
        <v>35</v>
      </c>
      <c r="P290" s="14"/>
      <c r="Q290" s="15">
        <f t="shared" si="285"/>
        <v>1.3194444444444509E-2</v>
      </c>
      <c r="R290" s="15">
        <f t="shared" si="286"/>
        <v>1.388888888888884E-3</v>
      </c>
      <c r="S290" s="15">
        <f t="shared" si="287"/>
        <v>1.4583333333333393E-2</v>
      </c>
      <c r="T290" s="15">
        <f t="shared" si="298"/>
        <v>1.7361111111111049E-2</v>
      </c>
      <c r="U290" s="4">
        <v>11.6</v>
      </c>
      <c r="V290" s="4">
        <f>INDEX('Počty dní'!A:E,MATCH(E290,'Počty dní'!C:C,0),4)</f>
        <v>195</v>
      </c>
      <c r="W290" s="70">
        <f>V290*U290</f>
        <v>2262</v>
      </c>
    </row>
    <row r="291" spans="1:23" ht="15" thickBot="1" x14ac:dyDescent="0.35">
      <c r="A291" s="48" t="str">
        <f ca="1">CONCATENATE(INDIRECT("R[-3]C[0]",FALSE),"celkem")</f>
        <v>720celkem</v>
      </c>
      <c r="B291" s="49"/>
      <c r="C291" s="49" t="str">
        <f ca="1">INDIRECT("R[-1]C[12]",FALSE)</f>
        <v>Pojbuky</v>
      </c>
      <c r="D291" s="50"/>
      <c r="E291" s="49"/>
      <c r="F291" s="50"/>
      <c r="G291" s="103"/>
      <c r="H291" s="51"/>
      <c r="I291" s="52"/>
      <c r="J291" s="53" t="str">
        <f ca="1">INDIRECT("R[-3]C[0]",FALSE)</f>
        <v>V</v>
      </c>
      <c r="K291" s="54"/>
      <c r="L291" s="55"/>
      <c r="M291" s="56"/>
      <c r="N291" s="55"/>
      <c r="O291" s="57"/>
      <c r="P291" s="49"/>
      <c r="Q291" s="58">
        <f>SUM(Q279:Q290)</f>
        <v>0.22916666666666663</v>
      </c>
      <c r="R291" s="58">
        <f t="shared" ref="R291:T291" si="305">SUM(R279:R290)</f>
        <v>2.5000000000000133E-2</v>
      </c>
      <c r="S291" s="58">
        <f t="shared" si="305"/>
        <v>0.25416666666666676</v>
      </c>
      <c r="T291" s="58">
        <f t="shared" si="305"/>
        <v>0.2715277777777777</v>
      </c>
      <c r="U291" s="59">
        <f>SUM(U279:U290)</f>
        <v>222.1</v>
      </c>
      <c r="V291" s="60"/>
      <c r="W291" s="61">
        <f>SUM(W279:W290)</f>
        <v>43309.5</v>
      </c>
    </row>
    <row r="292" spans="1:23" x14ac:dyDescent="0.3">
      <c r="A292" s="71"/>
      <c r="B292" s="72"/>
      <c r="C292" s="72"/>
      <c r="D292" s="73"/>
      <c r="E292" s="72"/>
      <c r="F292" s="73"/>
      <c r="G292" s="104"/>
      <c r="H292" s="74"/>
      <c r="I292" s="75"/>
      <c r="J292" s="76"/>
      <c r="K292" s="77"/>
      <c r="L292" s="78"/>
      <c r="M292" s="79"/>
      <c r="N292" s="78"/>
      <c r="O292" s="80"/>
      <c r="P292" s="72"/>
      <c r="Q292" s="81"/>
      <c r="R292" s="81"/>
      <c r="S292" s="81"/>
      <c r="T292" s="81"/>
      <c r="U292" s="77"/>
      <c r="V292" s="72"/>
      <c r="W292" s="77"/>
    </row>
    <row r="293" spans="1:23" ht="15" thickBot="1" x14ac:dyDescent="0.35"/>
    <row r="294" spans="1:23" x14ac:dyDescent="0.3">
      <c r="A294" s="62">
        <v>721</v>
      </c>
      <c r="B294" s="63">
        <v>7021</v>
      </c>
      <c r="C294" s="63" t="s">
        <v>7</v>
      </c>
      <c r="D294" s="63"/>
      <c r="E294" s="63" t="str">
        <f t="shared" ref="E294:E301" si="306">CONCATENATE(C294,D294)</f>
        <v>X</v>
      </c>
      <c r="F294" s="63" t="s">
        <v>97</v>
      </c>
      <c r="G294" s="101">
        <v>2</v>
      </c>
      <c r="H294" s="63" t="str">
        <f t="shared" ref="H294:H301" si="307">CONCATENATE(F294,"/",G294)</f>
        <v>XXX304/2</v>
      </c>
      <c r="I294" s="63" t="s">
        <v>8</v>
      </c>
      <c r="J294" s="63" t="s">
        <v>19</v>
      </c>
      <c r="K294" s="64">
        <v>0.25138888888888888</v>
      </c>
      <c r="L294" s="65">
        <v>0.25347222222222221</v>
      </c>
      <c r="M294" s="63" t="s">
        <v>48</v>
      </c>
      <c r="N294" s="65">
        <v>0.27916666666666667</v>
      </c>
      <c r="O294" s="63" t="s">
        <v>32</v>
      </c>
      <c r="P294" s="66" t="str">
        <f t="shared" ref="P294:P300" si="308">IF(M295=O294,"OK","POZOR")</f>
        <v>OK</v>
      </c>
      <c r="Q294" s="67">
        <f t="shared" ref="Q294:Q301" si="309">IF(ISNUMBER(G294),N294-L294,IF(F294="přejezd",N294-L294,0))</f>
        <v>2.5694444444444464E-2</v>
      </c>
      <c r="R294" s="67">
        <f t="shared" ref="R294:R301" si="310">IF(ISNUMBER(G294),L294-K294,0)</f>
        <v>2.0833333333333259E-3</v>
      </c>
      <c r="S294" s="67">
        <f t="shared" ref="S294:S301" si="311">Q294+R294</f>
        <v>2.777777777777779E-2</v>
      </c>
      <c r="T294" s="67"/>
      <c r="U294" s="63">
        <v>26.2</v>
      </c>
      <c r="V294" s="63">
        <f>INDEX('Počty dní'!A:E,MATCH(E294,'Počty dní'!C:C,0),4)</f>
        <v>195</v>
      </c>
      <c r="W294" s="68">
        <f t="shared" ref="W294:W301" si="312">V294*U294</f>
        <v>5109</v>
      </c>
    </row>
    <row r="295" spans="1:23" x14ac:dyDescent="0.3">
      <c r="A295" s="69">
        <v>721</v>
      </c>
      <c r="B295" s="4">
        <v>7021</v>
      </c>
      <c r="C295" s="4" t="s">
        <v>7</v>
      </c>
      <c r="D295" s="4"/>
      <c r="E295" s="4" t="str">
        <f t="shared" si="306"/>
        <v>X</v>
      </c>
      <c r="F295" s="4" t="s">
        <v>98</v>
      </c>
      <c r="G295" s="102">
        <v>1</v>
      </c>
      <c r="H295" s="4" t="str">
        <f t="shared" si="307"/>
        <v>XXX303/1</v>
      </c>
      <c r="I295" s="4" t="s">
        <v>8</v>
      </c>
      <c r="J295" s="4" t="s">
        <v>19</v>
      </c>
      <c r="K295" s="7">
        <v>0.29097222222222224</v>
      </c>
      <c r="L295" s="5">
        <v>0.29166666666666669</v>
      </c>
      <c r="M295" s="4" t="s">
        <v>32</v>
      </c>
      <c r="N295" s="5">
        <v>0.30486111111111108</v>
      </c>
      <c r="O295" s="4" t="s">
        <v>35</v>
      </c>
      <c r="P295" s="14" t="str">
        <f t="shared" si="308"/>
        <v>OK</v>
      </c>
      <c r="Q295" s="15">
        <f t="shared" si="309"/>
        <v>1.3194444444444398E-2</v>
      </c>
      <c r="R295" s="15">
        <f t="shared" si="310"/>
        <v>6.9444444444444198E-4</v>
      </c>
      <c r="S295" s="15">
        <f t="shared" si="311"/>
        <v>1.388888888888884E-2</v>
      </c>
      <c r="T295" s="15">
        <f t="shared" ref="T295:T301" si="313">K295-N294</f>
        <v>1.1805555555555569E-2</v>
      </c>
      <c r="U295" s="4">
        <v>11.6</v>
      </c>
      <c r="V295" s="4">
        <f>INDEX('Počty dní'!A:E,MATCH(E295,'Počty dní'!C:C,0),4)</f>
        <v>195</v>
      </c>
      <c r="W295" s="70">
        <f t="shared" si="312"/>
        <v>2262</v>
      </c>
    </row>
    <row r="296" spans="1:23" x14ac:dyDescent="0.3">
      <c r="A296" s="69">
        <v>721</v>
      </c>
      <c r="B296" s="4">
        <v>7021</v>
      </c>
      <c r="C296" s="4" t="s">
        <v>7</v>
      </c>
      <c r="D296" s="4"/>
      <c r="E296" s="4" t="str">
        <f t="shared" si="306"/>
        <v>X</v>
      </c>
      <c r="F296" s="4" t="s">
        <v>98</v>
      </c>
      <c r="G296" s="102">
        <v>4</v>
      </c>
      <c r="H296" s="4" t="str">
        <f t="shared" si="307"/>
        <v>XXX303/4</v>
      </c>
      <c r="I296" s="4" t="s">
        <v>8</v>
      </c>
      <c r="J296" s="4" t="s">
        <v>19</v>
      </c>
      <c r="K296" s="7">
        <v>0.30486111111111108</v>
      </c>
      <c r="L296" s="5">
        <v>0.30555555555555552</v>
      </c>
      <c r="M296" s="4" t="s">
        <v>35</v>
      </c>
      <c r="N296" s="5">
        <v>0.31875000000000003</v>
      </c>
      <c r="O296" s="4" t="s">
        <v>32</v>
      </c>
      <c r="P296" s="14" t="str">
        <f t="shared" si="308"/>
        <v>OK</v>
      </c>
      <c r="Q296" s="15">
        <f t="shared" si="309"/>
        <v>1.3194444444444509E-2</v>
      </c>
      <c r="R296" s="15">
        <f t="shared" si="310"/>
        <v>6.9444444444444198E-4</v>
      </c>
      <c r="S296" s="15">
        <f t="shared" si="311"/>
        <v>1.3888888888888951E-2</v>
      </c>
      <c r="T296" s="15">
        <f t="shared" si="313"/>
        <v>0</v>
      </c>
      <c r="U296" s="4">
        <v>11.6</v>
      </c>
      <c r="V296" s="4">
        <f>INDEX('Počty dní'!A:E,MATCH(E296,'Počty dní'!C:C,0),4)</f>
        <v>195</v>
      </c>
      <c r="W296" s="70">
        <f t="shared" si="312"/>
        <v>2262</v>
      </c>
    </row>
    <row r="297" spans="1:23" x14ac:dyDescent="0.3">
      <c r="A297" s="69">
        <v>721</v>
      </c>
      <c r="B297" s="4">
        <v>7021</v>
      </c>
      <c r="C297" s="4" t="s">
        <v>7</v>
      </c>
      <c r="D297" s="4"/>
      <c r="E297" s="4" t="str">
        <f t="shared" si="306"/>
        <v>X</v>
      </c>
      <c r="F297" s="4" t="s">
        <v>99</v>
      </c>
      <c r="G297" s="102">
        <v>5</v>
      </c>
      <c r="H297" s="4" t="str">
        <f t="shared" si="307"/>
        <v>XXX937/5</v>
      </c>
      <c r="I297" s="4" t="s">
        <v>19</v>
      </c>
      <c r="J297" s="4" t="s">
        <v>19</v>
      </c>
      <c r="K297" s="7">
        <v>0.375</v>
      </c>
      <c r="L297" s="5">
        <v>0.37847222222222227</v>
      </c>
      <c r="M297" s="4" t="s">
        <v>32</v>
      </c>
      <c r="N297" s="5">
        <v>0.40972222222222227</v>
      </c>
      <c r="O297" s="4" t="s">
        <v>33</v>
      </c>
      <c r="P297" s="14" t="str">
        <f t="shared" si="308"/>
        <v>OK</v>
      </c>
      <c r="Q297" s="15">
        <f t="shared" si="309"/>
        <v>3.125E-2</v>
      </c>
      <c r="R297" s="15">
        <f t="shared" si="310"/>
        <v>3.4722222222222654E-3</v>
      </c>
      <c r="S297" s="15">
        <f t="shared" si="311"/>
        <v>3.4722222222222265E-2</v>
      </c>
      <c r="T297" s="15">
        <f t="shared" si="313"/>
        <v>5.6249999999999967E-2</v>
      </c>
      <c r="U297" s="4">
        <v>32.1</v>
      </c>
      <c r="V297" s="4">
        <f>INDEX('Počty dní'!A:E,MATCH(E297,'Počty dní'!C:C,0),4)</f>
        <v>195</v>
      </c>
      <c r="W297" s="70">
        <f t="shared" si="312"/>
        <v>6259.5</v>
      </c>
    </row>
    <row r="298" spans="1:23" x14ac:dyDescent="0.3">
      <c r="A298" s="69">
        <v>721</v>
      </c>
      <c r="B298" s="4">
        <v>7021</v>
      </c>
      <c r="C298" s="4" t="s">
        <v>7</v>
      </c>
      <c r="D298" s="4"/>
      <c r="E298" s="4" t="str">
        <f t="shared" si="306"/>
        <v>X</v>
      </c>
      <c r="F298" s="4" t="s">
        <v>99</v>
      </c>
      <c r="G298" s="102">
        <v>8</v>
      </c>
      <c r="H298" s="4" t="str">
        <f t="shared" si="307"/>
        <v>XXX937/8</v>
      </c>
      <c r="I298" s="4" t="s">
        <v>8</v>
      </c>
      <c r="J298" s="4" t="s">
        <v>19</v>
      </c>
      <c r="K298" s="7">
        <v>0.4201388888888889</v>
      </c>
      <c r="L298" s="5">
        <v>0.4236111111111111</v>
      </c>
      <c r="M298" s="4" t="s">
        <v>33</v>
      </c>
      <c r="N298" s="5">
        <v>0.4548611111111111</v>
      </c>
      <c r="O298" s="4" t="s">
        <v>32</v>
      </c>
      <c r="P298" s="14" t="str">
        <f t="shared" si="308"/>
        <v>OK</v>
      </c>
      <c r="Q298" s="15">
        <f t="shared" si="309"/>
        <v>3.125E-2</v>
      </c>
      <c r="R298" s="15">
        <f t="shared" si="310"/>
        <v>3.4722222222222099E-3</v>
      </c>
      <c r="S298" s="15">
        <f t="shared" si="311"/>
        <v>3.472222222222221E-2</v>
      </c>
      <c r="T298" s="15">
        <f t="shared" si="313"/>
        <v>1.041666666666663E-2</v>
      </c>
      <c r="U298" s="4">
        <v>32.1</v>
      </c>
      <c r="V298" s="4">
        <f>INDEX('Počty dní'!A:E,MATCH(E298,'Počty dní'!C:C,0),4)</f>
        <v>195</v>
      </c>
      <c r="W298" s="70">
        <f t="shared" si="312"/>
        <v>6259.5</v>
      </c>
    </row>
    <row r="299" spans="1:23" x14ac:dyDescent="0.3">
      <c r="A299" s="69">
        <v>721</v>
      </c>
      <c r="B299" s="4">
        <v>7021</v>
      </c>
      <c r="C299" s="4" t="s">
        <v>7</v>
      </c>
      <c r="D299" s="4"/>
      <c r="E299" s="4" t="str">
        <f t="shared" si="306"/>
        <v>X</v>
      </c>
      <c r="F299" s="4" t="s">
        <v>94</v>
      </c>
      <c r="G299" s="102">
        <v>16</v>
      </c>
      <c r="H299" s="4" t="str">
        <f t="shared" si="307"/>
        <v>XXX270/16</v>
      </c>
      <c r="I299" s="4" t="s">
        <v>19</v>
      </c>
      <c r="J299" s="4" t="s">
        <v>19</v>
      </c>
      <c r="K299" s="7">
        <v>0.55972222222222223</v>
      </c>
      <c r="L299" s="5">
        <v>0.56319444444444444</v>
      </c>
      <c r="M299" s="4" t="s">
        <v>32</v>
      </c>
      <c r="N299" s="5">
        <v>0.63124999999999998</v>
      </c>
      <c r="O299" s="4" t="s">
        <v>31</v>
      </c>
      <c r="P299" s="14" t="str">
        <f t="shared" si="308"/>
        <v>OK</v>
      </c>
      <c r="Q299" s="15">
        <f t="shared" si="309"/>
        <v>6.8055555555555536E-2</v>
      </c>
      <c r="R299" s="15">
        <f t="shared" si="310"/>
        <v>3.4722222222222099E-3</v>
      </c>
      <c r="S299" s="15">
        <f t="shared" si="311"/>
        <v>7.1527777777777746E-2</v>
      </c>
      <c r="T299" s="15">
        <f t="shared" si="313"/>
        <v>0.10486111111111113</v>
      </c>
      <c r="U299" s="4">
        <v>51.6</v>
      </c>
      <c r="V299" s="4">
        <f>INDEX('Počty dní'!A:E,MATCH(E299,'Počty dní'!C:C,0),4)</f>
        <v>195</v>
      </c>
      <c r="W299" s="70">
        <f t="shared" si="312"/>
        <v>10062</v>
      </c>
    </row>
    <row r="300" spans="1:23" x14ac:dyDescent="0.3">
      <c r="A300" s="69">
        <v>721</v>
      </c>
      <c r="B300" s="4">
        <v>7021</v>
      </c>
      <c r="C300" s="4" t="s">
        <v>7</v>
      </c>
      <c r="D300" s="4"/>
      <c r="E300" s="4" t="str">
        <f t="shared" si="306"/>
        <v>X</v>
      </c>
      <c r="F300" s="4" t="s">
        <v>94</v>
      </c>
      <c r="G300" s="102">
        <v>21</v>
      </c>
      <c r="H300" s="4" t="str">
        <f t="shared" si="307"/>
        <v>XXX270/21</v>
      </c>
      <c r="I300" s="4" t="s">
        <v>8</v>
      </c>
      <c r="J300" s="4" t="s">
        <v>19</v>
      </c>
      <c r="K300" s="7">
        <v>0.65833333333333333</v>
      </c>
      <c r="L300" s="5">
        <v>0.65972222222222221</v>
      </c>
      <c r="M300" s="4" t="s">
        <v>31</v>
      </c>
      <c r="N300" s="5">
        <v>0.7284722222222223</v>
      </c>
      <c r="O300" s="4" t="s">
        <v>32</v>
      </c>
      <c r="P300" s="14" t="str">
        <f t="shared" si="308"/>
        <v>OK</v>
      </c>
      <c r="Q300" s="15">
        <f t="shared" si="309"/>
        <v>6.8750000000000089E-2</v>
      </c>
      <c r="R300" s="15">
        <f t="shared" si="310"/>
        <v>1.388888888888884E-3</v>
      </c>
      <c r="S300" s="15">
        <f t="shared" si="311"/>
        <v>7.0138888888888973E-2</v>
      </c>
      <c r="T300" s="15">
        <f t="shared" si="313"/>
        <v>2.7083333333333348E-2</v>
      </c>
      <c r="U300" s="4">
        <v>51.6</v>
      </c>
      <c r="V300" s="4">
        <f>INDEX('Počty dní'!A:E,MATCH(E300,'Počty dní'!C:C,0),4)</f>
        <v>195</v>
      </c>
      <c r="W300" s="70">
        <f t="shared" si="312"/>
        <v>10062</v>
      </c>
    </row>
    <row r="301" spans="1:23" ht="15" thickBot="1" x14ac:dyDescent="0.35">
      <c r="A301" s="69">
        <v>721</v>
      </c>
      <c r="B301" s="4">
        <v>7021</v>
      </c>
      <c r="C301" s="4" t="s">
        <v>7</v>
      </c>
      <c r="D301" s="4"/>
      <c r="E301" s="4" t="str">
        <f t="shared" si="306"/>
        <v>X</v>
      </c>
      <c r="F301" s="4" t="s">
        <v>97</v>
      </c>
      <c r="G301" s="102">
        <v>9</v>
      </c>
      <c r="H301" s="4" t="str">
        <f t="shared" si="307"/>
        <v>XXX304/9</v>
      </c>
      <c r="I301" s="4" t="s">
        <v>8</v>
      </c>
      <c r="J301" s="4" t="s">
        <v>19</v>
      </c>
      <c r="K301" s="7">
        <v>0.76041666666666663</v>
      </c>
      <c r="L301" s="5">
        <v>0.76250000000000007</v>
      </c>
      <c r="M301" s="4" t="s">
        <v>32</v>
      </c>
      <c r="N301" s="5">
        <v>0.78819444444444453</v>
      </c>
      <c r="O301" s="4" t="s">
        <v>48</v>
      </c>
      <c r="P301" s="14"/>
      <c r="Q301" s="15">
        <f t="shared" si="309"/>
        <v>2.5694444444444464E-2</v>
      </c>
      <c r="R301" s="15">
        <f t="shared" si="310"/>
        <v>2.083333333333437E-3</v>
      </c>
      <c r="S301" s="15">
        <f t="shared" si="311"/>
        <v>2.7777777777777901E-2</v>
      </c>
      <c r="T301" s="15">
        <f t="shared" si="313"/>
        <v>3.1944444444444331E-2</v>
      </c>
      <c r="U301" s="4">
        <v>26.2</v>
      </c>
      <c r="V301" s="4">
        <f>INDEX('Počty dní'!A:E,MATCH(E301,'Počty dní'!C:C,0),4)</f>
        <v>195</v>
      </c>
      <c r="W301" s="70">
        <f t="shared" si="312"/>
        <v>5109</v>
      </c>
    </row>
    <row r="302" spans="1:23" ht="15" thickBot="1" x14ac:dyDescent="0.35">
      <c r="A302" s="48" t="str">
        <f ca="1">CONCATENATE(INDIRECT("R[-3]C[0]",FALSE),"celkem")</f>
        <v>721celkem</v>
      </c>
      <c r="B302" s="49"/>
      <c r="C302" s="49" t="str">
        <f ca="1">INDIRECT("R[-1]C[12]",FALSE)</f>
        <v>Hojovice</v>
      </c>
      <c r="D302" s="50"/>
      <c r="E302" s="49"/>
      <c r="F302" s="50"/>
      <c r="G302" s="103"/>
      <c r="H302" s="51"/>
      <c r="I302" s="52"/>
      <c r="J302" s="53" t="str">
        <f ca="1">INDIRECT("R[-3]C[0]",FALSE)</f>
        <v>V</v>
      </c>
      <c r="K302" s="54"/>
      <c r="L302" s="55"/>
      <c r="M302" s="56"/>
      <c r="N302" s="55"/>
      <c r="O302" s="57"/>
      <c r="P302" s="49"/>
      <c r="Q302" s="58">
        <f>SUM(Q294:Q301)</f>
        <v>0.27708333333333346</v>
      </c>
      <c r="R302" s="58">
        <f t="shared" ref="R302:T302" si="314">SUM(R294:R301)</f>
        <v>1.7361111111111216E-2</v>
      </c>
      <c r="S302" s="58">
        <f t="shared" si="314"/>
        <v>0.29444444444444468</v>
      </c>
      <c r="T302" s="58">
        <f t="shared" si="314"/>
        <v>0.24236111111111097</v>
      </c>
      <c r="U302" s="59">
        <f>SUM(U294:U301)</f>
        <v>242.99999999999997</v>
      </c>
      <c r="V302" s="60"/>
      <c r="W302" s="61">
        <f>SUM(W294:W301)</f>
        <v>47385</v>
      </c>
    </row>
    <row r="303" spans="1:23" x14ac:dyDescent="0.3">
      <c r="A303" s="71"/>
      <c r="B303" s="72"/>
      <c r="C303" s="72"/>
      <c r="D303" s="73"/>
      <c r="E303" s="72"/>
      <c r="F303" s="73"/>
      <c r="G303" s="104"/>
      <c r="H303" s="74"/>
      <c r="I303" s="75"/>
      <c r="J303" s="76"/>
      <c r="K303" s="77"/>
      <c r="L303" s="78"/>
      <c r="M303" s="79"/>
      <c r="N303" s="78"/>
      <c r="O303" s="80"/>
      <c r="P303" s="72"/>
      <c r="Q303" s="81"/>
      <c r="R303" s="81"/>
      <c r="S303" s="81"/>
      <c r="T303" s="81"/>
      <c r="U303" s="77"/>
      <c r="V303" s="72"/>
      <c r="W303" s="77"/>
    </row>
    <row r="304" spans="1:23" ht="15" thickBot="1" x14ac:dyDescent="0.35">
      <c r="L304" s="1"/>
      <c r="N304" s="1"/>
      <c r="Q304" s="1"/>
      <c r="R304" s="1"/>
      <c r="S304" s="1"/>
      <c r="T304" s="1"/>
    </row>
    <row r="305" spans="1:23" x14ac:dyDescent="0.3">
      <c r="A305" s="62">
        <v>722</v>
      </c>
      <c r="B305" s="63">
        <v>7022</v>
      </c>
      <c r="C305" s="63" t="s">
        <v>7</v>
      </c>
      <c r="D305" s="63"/>
      <c r="E305" s="63" t="str">
        <f t="shared" ref="E305" si="315">CONCATENATE(C305,D305)</f>
        <v>X</v>
      </c>
      <c r="F305" s="63" t="s">
        <v>92</v>
      </c>
      <c r="G305" s="101"/>
      <c r="H305" s="63" t="str">
        <f t="shared" ref="H305:H310" si="316">CONCATENATE(F305,"/",G305)</f>
        <v>přejezd/</v>
      </c>
      <c r="I305" s="63"/>
      <c r="J305" s="63" t="s">
        <v>8</v>
      </c>
      <c r="K305" s="64">
        <v>0.20138888888888887</v>
      </c>
      <c r="L305" s="65">
        <v>0.20138888888888887</v>
      </c>
      <c r="M305" s="63" t="s">
        <v>32</v>
      </c>
      <c r="N305" s="65">
        <v>0.21180555555555555</v>
      </c>
      <c r="O305" s="63" t="s">
        <v>100</v>
      </c>
      <c r="P305" s="66" t="str">
        <f t="shared" ref="P305:P309" si="317">IF(M306=O305,"OK","POZOR")</f>
        <v>OK</v>
      </c>
      <c r="Q305" s="67">
        <f t="shared" ref="Q305:Q310" si="318">IF(ISNUMBER(G305),N305-L305,IF(F305="přejezd",N305-L305,0))</f>
        <v>1.0416666666666685E-2</v>
      </c>
      <c r="R305" s="67">
        <f t="shared" ref="R305:R310" si="319">IF(ISNUMBER(G305),L305-K305,0)</f>
        <v>0</v>
      </c>
      <c r="S305" s="67">
        <f t="shared" ref="S305:S310" si="320">Q305+R305</f>
        <v>1.0416666666666685E-2</v>
      </c>
      <c r="T305" s="67"/>
      <c r="U305" s="63">
        <v>16</v>
      </c>
      <c r="V305" s="63">
        <f>INDEX('Počty dní'!A:E,MATCH(E305,'Počty dní'!C:C,0),4)</f>
        <v>195</v>
      </c>
      <c r="W305" s="68">
        <f t="shared" ref="W305" si="321">V305*U305</f>
        <v>3120</v>
      </c>
    </row>
    <row r="306" spans="1:23" x14ac:dyDescent="0.3">
      <c r="A306" s="69">
        <v>722</v>
      </c>
      <c r="B306" s="4">
        <v>7022</v>
      </c>
      <c r="C306" s="4" t="s">
        <v>7</v>
      </c>
      <c r="D306" s="4"/>
      <c r="E306" s="4" t="str">
        <f>CONCATENATE(C306,D306)</f>
        <v>X</v>
      </c>
      <c r="F306" s="4" t="s">
        <v>99</v>
      </c>
      <c r="G306" s="102">
        <v>2</v>
      </c>
      <c r="H306" s="4" t="str">
        <f t="shared" si="316"/>
        <v>XXX937/2</v>
      </c>
      <c r="I306" s="4" t="s">
        <v>8</v>
      </c>
      <c r="J306" s="4" t="s">
        <v>8</v>
      </c>
      <c r="K306" s="7">
        <v>0.21180555555555555</v>
      </c>
      <c r="L306" s="5">
        <v>0.21180555555555555</v>
      </c>
      <c r="M306" s="4" t="s">
        <v>100</v>
      </c>
      <c r="N306" s="5">
        <v>0.22569444444444445</v>
      </c>
      <c r="O306" s="4" t="s">
        <v>32</v>
      </c>
      <c r="P306" s="14" t="str">
        <f t="shared" si="317"/>
        <v>OK</v>
      </c>
      <c r="Q306" s="15">
        <f t="shared" si="318"/>
        <v>1.3888888888888895E-2</v>
      </c>
      <c r="R306" s="15">
        <f t="shared" si="319"/>
        <v>0</v>
      </c>
      <c r="S306" s="15">
        <f t="shared" si="320"/>
        <v>1.3888888888888895E-2</v>
      </c>
      <c r="T306" s="15">
        <f t="shared" ref="T306:T310" si="322">K306-N305</f>
        <v>0</v>
      </c>
      <c r="U306" s="4">
        <v>12.7</v>
      </c>
      <c r="V306" s="4">
        <f>INDEX('Počty dní'!A:E,MATCH(E306,'Počty dní'!C:C,0),4)</f>
        <v>195</v>
      </c>
      <c r="W306" s="70">
        <f>V306*U306</f>
        <v>2476.5</v>
      </c>
    </row>
    <row r="307" spans="1:23" x14ac:dyDescent="0.3">
      <c r="A307" s="69">
        <v>722</v>
      </c>
      <c r="B307" s="4">
        <v>7022</v>
      </c>
      <c r="C307" s="4" t="s">
        <v>7</v>
      </c>
      <c r="D307" s="4"/>
      <c r="E307" s="4" t="str">
        <f>CONCATENATE(C307,D307)</f>
        <v>X</v>
      </c>
      <c r="F307" s="4" t="s">
        <v>94</v>
      </c>
      <c r="G307" s="102">
        <v>6</v>
      </c>
      <c r="H307" s="4" t="str">
        <f t="shared" si="316"/>
        <v>XXX270/6</v>
      </c>
      <c r="I307" s="4" t="s">
        <v>8</v>
      </c>
      <c r="J307" s="4" t="s">
        <v>8</v>
      </c>
      <c r="K307" s="7">
        <v>0.22777777777777777</v>
      </c>
      <c r="L307" s="5">
        <v>0.2298611111111111</v>
      </c>
      <c r="M307" s="4" t="s">
        <v>32</v>
      </c>
      <c r="N307" s="5">
        <v>0.29791666666666666</v>
      </c>
      <c r="O307" s="4" t="s">
        <v>31</v>
      </c>
      <c r="P307" s="14" t="str">
        <f t="shared" si="317"/>
        <v>OK</v>
      </c>
      <c r="Q307" s="15">
        <f t="shared" si="318"/>
        <v>6.8055555555555564E-2</v>
      </c>
      <c r="R307" s="15">
        <f t="shared" si="319"/>
        <v>2.0833333333333259E-3</v>
      </c>
      <c r="S307" s="15">
        <f t="shared" si="320"/>
        <v>7.013888888888889E-2</v>
      </c>
      <c r="T307" s="15">
        <f t="shared" si="322"/>
        <v>2.0833333333333259E-3</v>
      </c>
      <c r="U307" s="4">
        <v>51.6</v>
      </c>
      <c r="V307" s="4">
        <f>INDEX('Počty dní'!A:E,MATCH(E307,'Počty dní'!C:C,0),4)</f>
        <v>195</v>
      </c>
      <c r="W307" s="70">
        <f>V307*U307</f>
        <v>10062</v>
      </c>
    </row>
    <row r="308" spans="1:23" x14ac:dyDescent="0.3">
      <c r="A308" s="69">
        <v>722</v>
      </c>
      <c r="B308" s="4">
        <v>7022</v>
      </c>
      <c r="C308" s="4" t="s">
        <v>7</v>
      </c>
      <c r="D308" s="4"/>
      <c r="E308" s="4" t="str">
        <f>CONCATENATE(C308,D308)</f>
        <v>X</v>
      </c>
      <c r="F308" s="4" t="s">
        <v>94</v>
      </c>
      <c r="G308" s="102">
        <v>11</v>
      </c>
      <c r="H308" s="4" t="str">
        <f t="shared" si="316"/>
        <v>XXX270/11</v>
      </c>
      <c r="I308" s="4" t="s">
        <v>8</v>
      </c>
      <c r="J308" s="4" t="s">
        <v>8</v>
      </c>
      <c r="K308" s="7">
        <v>0.40833333333333338</v>
      </c>
      <c r="L308" s="5">
        <v>0.40972222222222227</v>
      </c>
      <c r="M308" s="4" t="s">
        <v>31</v>
      </c>
      <c r="N308" s="5">
        <v>0.47847222222222219</v>
      </c>
      <c r="O308" s="4" t="s">
        <v>32</v>
      </c>
      <c r="P308" s="14" t="str">
        <f t="shared" si="317"/>
        <v>OK</v>
      </c>
      <c r="Q308" s="15">
        <f t="shared" si="318"/>
        <v>6.8749999999999922E-2</v>
      </c>
      <c r="R308" s="15">
        <f t="shared" si="319"/>
        <v>1.388888888888884E-3</v>
      </c>
      <c r="S308" s="15">
        <f t="shared" si="320"/>
        <v>7.0138888888888806E-2</v>
      </c>
      <c r="T308" s="15">
        <f t="shared" si="322"/>
        <v>0.11041666666666672</v>
      </c>
      <c r="U308" s="4">
        <v>51.6</v>
      </c>
      <c r="V308" s="4">
        <f>INDEX('Počty dní'!A:E,MATCH(E308,'Počty dní'!C:C,0),4)</f>
        <v>195</v>
      </c>
      <c r="W308" s="70">
        <f>V308*U308</f>
        <v>10062</v>
      </c>
    </row>
    <row r="309" spans="1:23" x14ac:dyDescent="0.3">
      <c r="A309" s="69">
        <v>722</v>
      </c>
      <c r="B309" s="4">
        <v>7022</v>
      </c>
      <c r="C309" s="4" t="s">
        <v>7</v>
      </c>
      <c r="D309" s="4"/>
      <c r="E309" s="4" t="str">
        <f>CONCATENATE(C309,D309)</f>
        <v>X</v>
      </c>
      <c r="F309" s="4" t="s">
        <v>94</v>
      </c>
      <c r="G309" s="102">
        <v>14</v>
      </c>
      <c r="H309" s="4" t="str">
        <f t="shared" si="316"/>
        <v>XXX270/14</v>
      </c>
      <c r="I309" s="4" t="s">
        <v>8</v>
      </c>
      <c r="J309" s="4" t="s">
        <v>8</v>
      </c>
      <c r="K309" s="7">
        <v>0.51944444444444449</v>
      </c>
      <c r="L309" s="5">
        <v>0.52152777777777781</v>
      </c>
      <c r="M309" s="4" t="s">
        <v>32</v>
      </c>
      <c r="N309" s="5">
        <v>0.58958333333333335</v>
      </c>
      <c r="O309" s="4" t="s">
        <v>31</v>
      </c>
      <c r="P309" s="14" t="str">
        <f t="shared" si="317"/>
        <v>OK</v>
      </c>
      <c r="Q309" s="15">
        <f t="shared" si="318"/>
        <v>6.8055555555555536E-2</v>
      </c>
      <c r="R309" s="15">
        <f t="shared" si="319"/>
        <v>2.0833333333333259E-3</v>
      </c>
      <c r="S309" s="15">
        <f t="shared" si="320"/>
        <v>7.0138888888888862E-2</v>
      </c>
      <c r="T309" s="15">
        <f t="shared" si="322"/>
        <v>4.0972222222222299E-2</v>
      </c>
      <c r="U309" s="4">
        <v>51.6</v>
      </c>
      <c r="V309" s="4">
        <f>INDEX('Počty dní'!A:E,MATCH(E309,'Počty dní'!C:C,0),4)</f>
        <v>195</v>
      </c>
      <c r="W309" s="70">
        <f>V309*U309</f>
        <v>10062</v>
      </c>
    </row>
    <row r="310" spans="1:23" ht="15" thickBot="1" x14ac:dyDescent="0.35">
      <c r="A310" s="69">
        <v>722</v>
      </c>
      <c r="B310" s="4">
        <v>7022</v>
      </c>
      <c r="C310" s="4" t="s">
        <v>7</v>
      </c>
      <c r="D310" s="4"/>
      <c r="E310" s="4" t="str">
        <f>CONCATENATE(C310,D310)</f>
        <v>X</v>
      </c>
      <c r="F310" s="4" t="s">
        <v>94</v>
      </c>
      <c r="G310" s="102">
        <v>19</v>
      </c>
      <c r="H310" s="4" t="str">
        <f t="shared" si="316"/>
        <v>XXX270/19</v>
      </c>
      <c r="I310" s="4" t="s">
        <v>8</v>
      </c>
      <c r="J310" s="4" t="s">
        <v>8</v>
      </c>
      <c r="K310" s="7">
        <v>0.6166666666666667</v>
      </c>
      <c r="L310" s="5">
        <v>0.61805555555555558</v>
      </c>
      <c r="M310" s="4" t="s">
        <v>31</v>
      </c>
      <c r="N310" s="5">
        <v>0.68680555555555556</v>
      </c>
      <c r="O310" s="4" t="s">
        <v>32</v>
      </c>
      <c r="P310" s="14"/>
      <c r="Q310" s="15">
        <f t="shared" si="318"/>
        <v>6.8749999999999978E-2</v>
      </c>
      <c r="R310" s="15">
        <f t="shared" si="319"/>
        <v>1.388888888888884E-3</v>
      </c>
      <c r="S310" s="15">
        <f t="shared" si="320"/>
        <v>7.0138888888888862E-2</v>
      </c>
      <c r="T310" s="15">
        <f t="shared" si="322"/>
        <v>2.7083333333333348E-2</v>
      </c>
      <c r="U310" s="4">
        <v>51.6</v>
      </c>
      <c r="V310" s="4">
        <f>INDEX('Počty dní'!A:E,MATCH(E310,'Počty dní'!C:C,0),4)</f>
        <v>195</v>
      </c>
      <c r="W310" s="70">
        <f>V310*U310</f>
        <v>10062</v>
      </c>
    </row>
    <row r="311" spans="1:23" ht="15" thickBot="1" x14ac:dyDescent="0.35">
      <c r="A311" s="48" t="str">
        <f ca="1">CONCATENATE(INDIRECT("R[-3]C[0]",FALSE),"celkem")</f>
        <v>722celkem</v>
      </c>
      <c r="B311" s="49"/>
      <c r="C311" s="49" t="str">
        <f ca="1">INDIRECT("R[-1]C[12]",FALSE)</f>
        <v>Pacov,,aut.nádr.</v>
      </c>
      <c r="D311" s="50"/>
      <c r="E311" s="49"/>
      <c r="F311" s="50"/>
      <c r="G311" s="103"/>
      <c r="H311" s="51"/>
      <c r="I311" s="52"/>
      <c r="J311" s="53" t="str">
        <f ca="1">INDIRECT("R[-3]C[0]",FALSE)</f>
        <v>S</v>
      </c>
      <c r="K311" s="54"/>
      <c r="L311" s="55"/>
      <c r="M311" s="56"/>
      <c r="N311" s="55"/>
      <c r="O311" s="57"/>
      <c r="P311" s="49"/>
      <c r="Q311" s="58">
        <f>SUM(Q305:Q310)</f>
        <v>0.29791666666666661</v>
      </c>
      <c r="R311" s="58">
        <f t="shared" ref="R311:T311" si="323">SUM(R305:R310)</f>
        <v>6.9444444444444198E-3</v>
      </c>
      <c r="S311" s="58">
        <f t="shared" si="323"/>
        <v>0.30486111111111103</v>
      </c>
      <c r="T311" s="58">
        <f t="shared" si="323"/>
        <v>0.18055555555555569</v>
      </c>
      <c r="U311" s="59">
        <f>SUM(U305:U310)</f>
        <v>235.1</v>
      </c>
      <c r="V311" s="60"/>
      <c r="W311" s="61">
        <f>SUM(W305:W310)</f>
        <v>45844.5</v>
      </c>
    </row>
    <row r="312" spans="1:23" x14ac:dyDescent="0.3">
      <c r="L312" s="1"/>
      <c r="N312" s="1"/>
      <c r="Q312" s="1"/>
      <c r="R312" s="1"/>
      <c r="S312" s="1"/>
      <c r="T312" s="1"/>
    </row>
    <row r="313" spans="1:23" ht="15" thickBot="1" x14ac:dyDescent="0.35">
      <c r="L313" s="1"/>
      <c r="N313" s="1"/>
      <c r="Q313" s="1"/>
      <c r="R313" s="1"/>
      <c r="S313" s="1"/>
      <c r="T313" s="1"/>
    </row>
    <row r="314" spans="1:23" x14ac:dyDescent="0.3">
      <c r="A314" s="62">
        <v>723</v>
      </c>
      <c r="B314" s="63">
        <v>7023</v>
      </c>
      <c r="C314" s="63" t="s">
        <v>7</v>
      </c>
      <c r="D314" s="63"/>
      <c r="E314" s="63" t="str">
        <f>CONCATENATE(C314,D314)</f>
        <v>X</v>
      </c>
      <c r="F314" s="63" t="s">
        <v>95</v>
      </c>
      <c r="G314" s="101">
        <v>52</v>
      </c>
      <c r="H314" s="63" t="str">
        <f t="shared" ref="H314:H340" si="324">CONCATENATE(F314,"/",G314)</f>
        <v>XXX865/52</v>
      </c>
      <c r="I314" s="63" t="s">
        <v>8</v>
      </c>
      <c r="J314" s="63" t="s">
        <v>19</v>
      </c>
      <c r="K314" s="64">
        <v>0.16458333333333333</v>
      </c>
      <c r="L314" s="65">
        <v>0.16527777777777777</v>
      </c>
      <c r="M314" s="63" t="s">
        <v>51</v>
      </c>
      <c r="N314" s="65">
        <v>0.17083333333333331</v>
      </c>
      <c r="O314" s="63" t="s">
        <v>49</v>
      </c>
      <c r="P314" s="63" t="str">
        <f t="shared" ref="P314:P339" si="325">IF(M315=O314,"OK","POZOR")</f>
        <v>OK</v>
      </c>
      <c r="Q314" s="65">
        <f t="shared" ref="Q314:Q340" si="326">IF(ISNUMBER(G314),N314-L314,IF(F314="přejezd",N314-L314,0))</f>
        <v>5.5555555555555358E-3</v>
      </c>
      <c r="R314" s="65">
        <f t="shared" ref="R314:R340" si="327">IF(ISNUMBER(G314),L314-K314,0)</f>
        <v>6.9444444444444198E-4</v>
      </c>
      <c r="S314" s="65">
        <f t="shared" ref="S314:S340" si="328">Q314+R314</f>
        <v>6.2499999999999778E-3</v>
      </c>
      <c r="T314" s="65"/>
      <c r="U314" s="63">
        <v>3.1</v>
      </c>
      <c r="V314" s="63">
        <f>INDEX('Počty dní'!A:E,MATCH(E314,'Počty dní'!C:C,0),4)</f>
        <v>195</v>
      </c>
      <c r="W314" s="68">
        <f>V314*U314</f>
        <v>604.5</v>
      </c>
    </row>
    <row r="315" spans="1:23" x14ac:dyDescent="0.3">
      <c r="A315" s="69">
        <v>723</v>
      </c>
      <c r="B315" s="4">
        <v>7023</v>
      </c>
      <c r="C315" s="4" t="s">
        <v>7</v>
      </c>
      <c r="D315" s="4"/>
      <c r="E315" s="4" t="str">
        <f>CONCATENATE(C315,D315)</f>
        <v>X</v>
      </c>
      <c r="F315" s="4" t="s">
        <v>95</v>
      </c>
      <c r="G315" s="102">
        <v>51</v>
      </c>
      <c r="H315" s="4" t="str">
        <f t="shared" si="324"/>
        <v>XXX865/51</v>
      </c>
      <c r="I315" s="4" t="s">
        <v>8</v>
      </c>
      <c r="J315" s="4" t="s">
        <v>19</v>
      </c>
      <c r="K315" s="7">
        <v>0.17847222222222223</v>
      </c>
      <c r="L315" s="5">
        <v>0.17916666666666667</v>
      </c>
      <c r="M315" s="4" t="s">
        <v>49</v>
      </c>
      <c r="N315" s="5">
        <v>0.18194444444444444</v>
      </c>
      <c r="O315" s="4" t="s">
        <v>32</v>
      </c>
      <c r="P315" s="14" t="str">
        <f t="shared" si="325"/>
        <v>OK</v>
      </c>
      <c r="Q315" s="15">
        <f t="shared" si="326"/>
        <v>2.7777777777777679E-3</v>
      </c>
      <c r="R315" s="15">
        <f t="shared" si="327"/>
        <v>6.9444444444444198E-4</v>
      </c>
      <c r="S315" s="15">
        <f t="shared" si="328"/>
        <v>3.4722222222222099E-3</v>
      </c>
      <c r="T315" s="15">
        <f t="shared" ref="T315:T340" si="329">K315-N314</f>
        <v>7.6388888888889173E-3</v>
      </c>
      <c r="U315" s="4">
        <v>1.9</v>
      </c>
      <c r="V315" s="4">
        <f>INDEX('Počty dní'!A:E,MATCH(E315,'Počty dní'!C:C,0),4)</f>
        <v>195</v>
      </c>
      <c r="W315" s="70">
        <f>V315*U315</f>
        <v>370.5</v>
      </c>
    </row>
    <row r="316" spans="1:23" x14ac:dyDescent="0.3">
      <c r="A316" s="69">
        <v>723</v>
      </c>
      <c r="B316" s="4">
        <v>7023</v>
      </c>
      <c r="C316" s="4" t="s">
        <v>7</v>
      </c>
      <c r="D316" s="4"/>
      <c r="E316" s="4" t="str">
        <f t="shared" ref="E316:E318" si="330">CONCATENATE(C316,D316)</f>
        <v>X</v>
      </c>
      <c r="F316" s="4" t="s">
        <v>94</v>
      </c>
      <c r="G316" s="102">
        <v>4</v>
      </c>
      <c r="H316" s="4" t="str">
        <f t="shared" si="324"/>
        <v>XXX270/4</v>
      </c>
      <c r="I316" s="4" t="s">
        <v>8</v>
      </c>
      <c r="J316" s="4" t="s">
        <v>19</v>
      </c>
      <c r="K316" s="7">
        <v>0.18680555555555556</v>
      </c>
      <c r="L316" s="5">
        <v>0.18819444444444444</v>
      </c>
      <c r="M316" s="4" t="s">
        <v>32</v>
      </c>
      <c r="N316" s="5">
        <v>0.25625000000000003</v>
      </c>
      <c r="O316" s="4" t="s">
        <v>31</v>
      </c>
      <c r="P316" s="14" t="str">
        <f t="shared" si="325"/>
        <v>OK</v>
      </c>
      <c r="Q316" s="15">
        <f t="shared" si="326"/>
        <v>6.8055555555555591E-2</v>
      </c>
      <c r="R316" s="15">
        <f t="shared" si="327"/>
        <v>1.388888888888884E-3</v>
      </c>
      <c r="S316" s="15">
        <f t="shared" si="328"/>
        <v>6.9444444444444475E-2</v>
      </c>
      <c r="T316" s="15">
        <f t="shared" si="329"/>
        <v>4.8611111111111216E-3</v>
      </c>
      <c r="U316" s="4">
        <v>51.6</v>
      </c>
      <c r="V316" s="4">
        <f>INDEX('Počty dní'!A:E,MATCH(E316,'Počty dní'!C:C,0),4)</f>
        <v>195</v>
      </c>
      <c r="W316" s="70">
        <f t="shared" ref="W316:W317" si="331">V316*U316</f>
        <v>10062</v>
      </c>
    </row>
    <row r="317" spans="1:23" x14ac:dyDescent="0.3">
      <c r="A317" s="69">
        <v>723</v>
      </c>
      <c r="B317" s="4">
        <v>7023</v>
      </c>
      <c r="C317" s="4" t="s">
        <v>7</v>
      </c>
      <c r="D317" s="4"/>
      <c r="E317" s="4" t="str">
        <f t="shared" si="330"/>
        <v>X</v>
      </c>
      <c r="F317" s="4" t="s">
        <v>94</v>
      </c>
      <c r="G317" s="102">
        <v>7</v>
      </c>
      <c r="H317" s="4" t="str">
        <f t="shared" si="324"/>
        <v>XXX270/7</v>
      </c>
      <c r="I317" s="4" t="s">
        <v>19</v>
      </c>
      <c r="J317" s="4" t="s">
        <v>19</v>
      </c>
      <c r="K317" s="7">
        <v>0.28125</v>
      </c>
      <c r="L317" s="5">
        <v>0.28472222222222221</v>
      </c>
      <c r="M317" s="4" t="s">
        <v>31</v>
      </c>
      <c r="N317" s="5">
        <v>0.31180555555555556</v>
      </c>
      <c r="O317" s="4" t="s">
        <v>1</v>
      </c>
      <c r="P317" s="14" t="str">
        <f t="shared" si="325"/>
        <v>OK</v>
      </c>
      <c r="Q317" s="15">
        <f t="shared" si="326"/>
        <v>2.7083333333333348E-2</v>
      </c>
      <c r="R317" s="15">
        <f t="shared" si="327"/>
        <v>3.4722222222222099E-3</v>
      </c>
      <c r="S317" s="15">
        <f t="shared" si="328"/>
        <v>3.0555555555555558E-2</v>
      </c>
      <c r="T317" s="15">
        <f t="shared" si="329"/>
        <v>2.4999999999999967E-2</v>
      </c>
      <c r="U317" s="4">
        <v>19.7</v>
      </c>
      <c r="V317" s="4">
        <f>INDEX('Počty dní'!A:E,MATCH(E317,'Počty dní'!C:C,0),4)</f>
        <v>195</v>
      </c>
      <c r="W317" s="70">
        <f t="shared" si="331"/>
        <v>3841.5</v>
      </c>
    </row>
    <row r="318" spans="1:23" x14ac:dyDescent="0.3">
      <c r="A318" s="69">
        <f>A317</f>
        <v>723</v>
      </c>
      <c r="B318" s="4">
        <v>7023</v>
      </c>
      <c r="C318" s="4" t="str">
        <f>C317</f>
        <v>X</v>
      </c>
      <c r="D318" s="4"/>
      <c r="E318" s="4" t="str">
        <f t="shared" si="330"/>
        <v>X</v>
      </c>
      <c r="F318" s="4" t="s">
        <v>92</v>
      </c>
      <c r="G318" s="102"/>
      <c r="H318" s="4" t="str">
        <f t="shared" ref="H318" si="332">CONCATENATE(F318,"/",G318)</f>
        <v>přejezd/</v>
      </c>
      <c r="I318" s="4"/>
      <c r="J318" s="4" t="str">
        <f>J317</f>
        <v>V</v>
      </c>
      <c r="K318" s="7">
        <v>0.34791666666666665</v>
      </c>
      <c r="L318" s="5">
        <v>0.34791666666666665</v>
      </c>
      <c r="M318" s="4" t="str">
        <f>O317</f>
        <v>Humpolec,,aut.nádr.</v>
      </c>
      <c r="N318" s="5">
        <v>0.35000000000000003</v>
      </c>
      <c r="O318" s="4" t="s">
        <v>17</v>
      </c>
      <c r="P318" s="14" t="str">
        <f t="shared" si="325"/>
        <v>OK</v>
      </c>
      <c r="Q318" s="15">
        <f t="shared" si="326"/>
        <v>2.0833333333333814E-3</v>
      </c>
      <c r="R318" s="15">
        <f t="shared" si="327"/>
        <v>0</v>
      </c>
      <c r="S318" s="15">
        <f t="shared" si="328"/>
        <v>2.0833333333333814E-3</v>
      </c>
      <c r="T318" s="15">
        <f t="shared" si="329"/>
        <v>3.6111111111111094E-2</v>
      </c>
      <c r="U318" s="4">
        <v>0</v>
      </c>
      <c r="V318" s="4">
        <f>INDEX('Počty dní'!A:E,MATCH(E318,'Počty dní'!C:C,0),4)</f>
        <v>195</v>
      </c>
      <c r="W318" s="70">
        <f t="shared" ref="W318" si="333">V318*U318</f>
        <v>0</v>
      </c>
    </row>
    <row r="319" spans="1:23" x14ac:dyDescent="0.3">
      <c r="A319" s="69">
        <v>723</v>
      </c>
      <c r="B319" s="4">
        <v>7023</v>
      </c>
      <c r="C319" s="4" t="s">
        <v>7</v>
      </c>
      <c r="D319" s="4"/>
      <c r="E319" s="4" t="str">
        <f>CONCATENATE(C319,D319)</f>
        <v>X</v>
      </c>
      <c r="F319" s="4" t="s">
        <v>94</v>
      </c>
      <c r="G319" s="102">
        <v>9</v>
      </c>
      <c r="H319" s="4" t="str">
        <f t="shared" si="324"/>
        <v>XXX270/9</v>
      </c>
      <c r="I319" s="4" t="s">
        <v>8</v>
      </c>
      <c r="J319" s="4" t="s">
        <v>19</v>
      </c>
      <c r="K319" s="7">
        <v>0.35000000000000003</v>
      </c>
      <c r="L319" s="5">
        <v>0.35138888888888892</v>
      </c>
      <c r="M319" s="4" t="s">
        <v>17</v>
      </c>
      <c r="N319" s="5">
        <v>0.39513888888888887</v>
      </c>
      <c r="O319" s="4" t="s">
        <v>32</v>
      </c>
      <c r="P319" s="14" t="str">
        <f t="shared" si="325"/>
        <v>OK</v>
      </c>
      <c r="Q319" s="15">
        <f t="shared" si="326"/>
        <v>4.3749999999999956E-2</v>
      </c>
      <c r="R319" s="15">
        <f t="shared" si="327"/>
        <v>1.388888888888884E-3</v>
      </c>
      <c r="S319" s="15">
        <f t="shared" si="328"/>
        <v>4.513888888888884E-2</v>
      </c>
      <c r="T319" s="15">
        <f t="shared" si="329"/>
        <v>0</v>
      </c>
      <c r="U319" s="4">
        <v>33</v>
      </c>
      <c r="V319" s="4">
        <f>INDEX('Počty dní'!A:E,MATCH(E319,'Počty dní'!C:C,0),4)</f>
        <v>195</v>
      </c>
      <c r="W319" s="70">
        <f>V319*U319</f>
        <v>6435</v>
      </c>
    </row>
    <row r="320" spans="1:23" x14ac:dyDescent="0.3">
      <c r="A320" s="69">
        <f>A319</f>
        <v>723</v>
      </c>
      <c r="B320" s="4">
        <v>7023</v>
      </c>
      <c r="C320" s="4" t="str">
        <f>C319</f>
        <v>X</v>
      </c>
      <c r="D320" s="4"/>
      <c r="E320" s="4" t="str">
        <f t="shared" ref="E320" si="334">CONCATENATE(C320,D320)</f>
        <v>X</v>
      </c>
      <c r="F320" s="4" t="s">
        <v>92</v>
      </c>
      <c r="G320" s="102"/>
      <c r="H320" s="4" t="str">
        <f t="shared" si="324"/>
        <v>přejezd/</v>
      </c>
      <c r="I320" s="4"/>
      <c r="J320" s="4" t="str">
        <f>J319</f>
        <v>V</v>
      </c>
      <c r="K320" s="7">
        <v>0.41250000000000003</v>
      </c>
      <c r="L320" s="5">
        <v>0.41250000000000003</v>
      </c>
      <c r="M320" s="4" t="str">
        <f>O319</f>
        <v>Pacov,,aut.nádr.</v>
      </c>
      <c r="N320" s="5">
        <v>0.4145833333333333</v>
      </c>
      <c r="O320" s="4" t="str">
        <f>M321</f>
        <v>Pacov,,Jetřichovská ul.křiž.</v>
      </c>
      <c r="P320" s="14" t="str">
        <f t="shared" si="325"/>
        <v>OK</v>
      </c>
      <c r="Q320" s="15">
        <f t="shared" si="326"/>
        <v>2.0833333333332704E-3</v>
      </c>
      <c r="R320" s="15">
        <f t="shared" si="327"/>
        <v>0</v>
      </c>
      <c r="S320" s="15">
        <f t="shared" si="328"/>
        <v>2.0833333333332704E-3</v>
      </c>
      <c r="T320" s="15">
        <f t="shared" si="329"/>
        <v>1.736111111111116E-2</v>
      </c>
      <c r="U320" s="4">
        <v>0</v>
      </c>
      <c r="V320" s="4">
        <f>INDEX('Počty dní'!A:E,MATCH(E320,'Počty dní'!C:C,0),4)</f>
        <v>195</v>
      </c>
      <c r="W320" s="70">
        <f t="shared" ref="W320" si="335">V320*U320</f>
        <v>0</v>
      </c>
    </row>
    <row r="321" spans="1:23" x14ac:dyDescent="0.3">
      <c r="A321" s="69">
        <v>723</v>
      </c>
      <c r="B321" s="4">
        <v>7023</v>
      </c>
      <c r="C321" s="4" t="s">
        <v>7</v>
      </c>
      <c r="D321" s="4"/>
      <c r="E321" s="4" t="str">
        <f>CONCATENATE(C321,D321)</f>
        <v>X</v>
      </c>
      <c r="F321" s="4" t="s">
        <v>95</v>
      </c>
      <c r="G321" s="102">
        <v>60</v>
      </c>
      <c r="H321" s="4" t="str">
        <f t="shared" si="324"/>
        <v>XXX865/60</v>
      </c>
      <c r="I321" s="4" t="s">
        <v>8</v>
      </c>
      <c r="J321" s="4" t="s">
        <v>19</v>
      </c>
      <c r="K321" s="7">
        <v>0.4145833333333333</v>
      </c>
      <c r="L321" s="5">
        <v>0.4152777777777778</v>
      </c>
      <c r="M321" s="4" t="s">
        <v>51</v>
      </c>
      <c r="N321" s="5">
        <v>0.42083333333333334</v>
      </c>
      <c r="O321" s="4" t="s">
        <v>49</v>
      </c>
      <c r="P321" s="14" t="str">
        <f t="shared" si="325"/>
        <v>OK</v>
      </c>
      <c r="Q321" s="15">
        <f t="shared" si="326"/>
        <v>5.5555555555555358E-3</v>
      </c>
      <c r="R321" s="15">
        <f t="shared" si="327"/>
        <v>6.9444444444449749E-4</v>
      </c>
      <c r="S321" s="15">
        <f t="shared" si="328"/>
        <v>6.2500000000000333E-3</v>
      </c>
      <c r="T321" s="15">
        <f t="shared" si="329"/>
        <v>0</v>
      </c>
      <c r="U321" s="4">
        <v>3.1</v>
      </c>
      <c r="V321" s="4">
        <f>INDEX('Počty dní'!A:E,MATCH(E321,'Počty dní'!C:C,0),4)</f>
        <v>195</v>
      </c>
      <c r="W321" s="70">
        <f>V321*U321</f>
        <v>604.5</v>
      </c>
    </row>
    <row r="322" spans="1:23" x14ac:dyDescent="0.3">
      <c r="A322" s="69">
        <v>723</v>
      </c>
      <c r="B322" s="4">
        <v>7023</v>
      </c>
      <c r="C322" s="4" t="s">
        <v>7</v>
      </c>
      <c r="D322" s="4"/>
      <c r="E322" s="4" t="str">
        <f>CONCATENATE(C322,D322)</f>
        <v>X</v>
      </c>
      <c r="F322" s="4" t="s">
        <v>95</v>
      </c>
      <c r="G322" s="102">
        <v>61</v>
      </c>
      <c r="H322" s="4" t="str">
        <f t="shared" si="324"/>
        <v>XXX865/61</v>
      </c>
      <c r="I322" s="4" t="s">
        <v>8</v>
      </c>
      <c r="J322" s="4" t="s">
        <v>19</v>
      </c>
      <c r="K322" s="7">
        <v>0.42777777777777781</v>
      </c>
      <c r="L322" s="5">
        <v>0.4291666666666667</v>
      </c>
      <c r="M322" s="4" t="s">
        <v>49</v>
      </c>
      <c r="N322" s="5">
        <v>0.43402777777777773</v>
      </c>
      <c r="O322" s="4" t="s">
        <v>51</v>
      </c>
      <c r="P322" s="14" t="str">
        <f t="shared" si="325"/>
        <v>OK</v>
      </c>
      <c r="Q322" s="15">
        <f t="shared" si="326"/>
        <v>4.8611111111110383E-3</v>
      </c>
      <c r="R322" s="15">
        <f t="shared" si="327"/>
        <v>1.388888888888884E-3</v>
      </c>
      <c r="S322" s="15">
        <f t="shared" si="328"/>
        <v>6.2499999999999223E-3</v>
      </c>
      <c r="T322" s="15">
        <f t="shared" si="329"/>
        <v>6.9444444444444753E-3</v>
      </c>
      <c r="U322" s="4">
        <v>3.2</v>
      </c>
      <c r="V322" s="4">
        <f>INDEX('Počty dní'!A:E,MATCH(E322,'Počty dní'!C:C,0),4)</f>
        <v>195</v>
      </c>
      <c r="W322" s="70">
        <f>V322*U322</f>
        <v>624</v>
      </c>
    </row>
    <row r="323" spans="1:23" x14ac:dyDescent="0.3">
      <c r="A323" s="69">
        <f>A322</f>
        <v>723</v>
      </c>
      <c r="B323" s="4">
        <v>7023</v>
      </c>
      <c r="C323" s="4" t="str">
        <f>C322</f>
        <v>X</v>
      </c>
      <c r="D323" s="4"/>
      <c r="E323" s="4" t="str">
        <f t="shared" ref="E323" si="336">CONCATENATE(C323,D323)</f>
        <v>X</v>
      </c>
      <c r="F323" s="4" t="s">
        <v>92</v>
      </c>
      <c r="G323" s="102"/>
      <c r="H323" s="4" t="str">
        <f t="shared" ref="H323" si="337">CONCATENATE(F323,"/",G323)</f>
        <v>přejezd/</v>
      </c>
      <c r="I323" s="4"/>
      <c r="J323" s="4" t="str">
        <f>J322</f>
        <v>V</v>
      </c>
      <c r="K323" s="7">
        <v>0.43402777777777773</v>
      </c>
      <c r="L323" s="5">
        <v>0.43402777777777773</v>
      </c>
      <c r="M323" s="4" t="str">
        <f>O322</f>
        <v>Pacov,,Jetřichovská ul.křiž.</v>
      </c>
      <c r="N323" s="5">
        <v>0.43611111111111112</v>
      </c>
      <c r="O323" s="4" t="str">
        <f>M324</f>
        <v>Pacov,,aut.nádr.</v>
      </c>
      <c r="P323" s="14" t="str">
        <f t="shared" si="325"/>
        <v>OK</v>
      </c>
      <c r="Q323" s="15">
        <f t="shared" si="326"/>
        <v>2.0833333333333814E-3</v>
      </c>
      <c r="R323" s="15">
        <f t="shared" si="327"/>
        <v>0</v>
      </c>
      <c r="S323" s="15">
        <f t="shared" si="328"/>
        <v>2.0833333333333814E-3</v>
      </c>
      <c r="T323" s="15">
        <f t="shared" si="329"/>
        <v>0</v>
      </c>
      <c r="U323" s="4">
        <v>0</v>
      </c>
      <c r="V323" s="4">
        <f>INDEX('Počty dní'!A:E,MATCH(E323,'Počty dní'!C:C,0),4)</f>
        <v>195</v>
      </c>
      <c r="W323" s="70">
        <f t="shared" ref="W323" si="338">V323*U323</f>
        <v>0</v>
      </c>
    </row>
    <row r="324" spans="1:23" x14ac:dyDescent="0.3">
      <c r="A324" s="69">
        <v>723</v>
      </c>
      <c r="B324" s="4">
        <v>7023</v>
      </c>
      <c r="C324" s="4" t="s">
        <v>7</v>
      </c>
      <c r="D324" s="4"/>
      <c r="E324" s="4" t="str">
        <f>CONCATENATE(C324,D324)</f>
        <v>X</v>
      </c>
      <c r="F324" s="4" t="s">
        <v>99</v>
      </c>
      <c r="G324" s="102">
        <v>7</v>
      </c>
      <c r="H324" s="4" t="str">
        <f t="shared" si="324"/>
        <v>XXX937/7</v>
      </c>
      <c r="I324" s="4" t="s">
        <v>8</v>
      </c>
      <c r="J324" s="4" t="s">
        <v>19</v>
      </c>
      <c r="K324" s="7">
        <v>0.4597222222222222</v>
      </c>
      <c r="L324" s="5">
        <v>0.46180555555555558</v>
      </c>
      <c r="M324" s="4" t="s">
        <v>32</v>
      </c>
      <c r="N324" s="5">
        <v>0.49305555555555558</v>
      </c>
      <c r="O324" s="4" t="s">
        <v>33</v>
      </c>
      <c r="P324" s="14" t="str">
        <f t="shared" si="325"/>
        <v>OK</v>
      </c>
      <c r="Q324" s="15">
        <f t="shared" si="326"/>
        <v>3.125E-2</v>
      </c>
      <c r="R324" s="15">
        <f t="shared" si="327"/>
        <v>2.0833333333333814E-3</v>
      </c>
      <c r="S324" s="15">
        <f t="shared" si="328"/>
        <v>3.3333333333333381E-2</v>
      </c>
      <c r="T324" s="15">
        <f t="shared" si="329"/>
        <v>2.3611111111111083E-2</v>
      </c>
      <c r="U324" s="4">
        <v>32.1</v>
      </c>
      <c r="V324" s="4">
        <f>INDEX('Počty dní'!A:E,MATCH(E324,'Počty dní'!C:C,0),4)</f>
        <v>195</v>
      </c>
      <c r="W324" s="70">
        <f>V324*U324</f>
        <v>6259.5</v>
      </c>
    </row>
    <row r="325" spans="1:23" x14ac:dyDescent="0.3">
      <c r="A325" s="69">
        <v>723</v>
      </c>
      <c r="B325" s="4">
        <v>7023</v>
      </c>
      <c r="C325" s="4" t="s">
        <v>7</v>
      </c>
      <c r="D325" s="4"/>
      <c r="E325" s="4" t="str">
        <f>CONCATENATE(C325,D325)</f>
        <v>X</v>
      </c>
      <c r="F325" s="4" t="s">
        <v>99</v>
      </c>
      <c r="G325" s="102">
        <v>10</v>
      </c>
      <c r="H325" s="4" t="str">
        <f t="shared" si="324"/>
        <v>XXX937/10</v>
      </c>
      <c r="I325" s="4" t="s">
        <v>19</v>
      </c>
      <c r="J325" s="4" t="s">
        <v>19</v>
      </c>
      <c r="K325" s="7">
        <v>0.50347222222222221</v>
      </c>
      <c r="L325" s="5">
        <v>0.50694444444444442</v>
      </c>
      <c r="M325" s="4" t="s">
        <v>33</v>
      </c>
      <c r="N325" s="5">
        <v>0.53819444444444442</v>
      </c>
      <c r="O325" s="4" t="s">
        <v>32</v>
      </c>
      <c r="P325" s="14" t="str">
        <f t="shared" ref="P325:P326" si="339">IF(M326=O325,"OK","POZOR")</f>
        <v>OK</v>
      </c>
      <c r="Q325" s="15">
        <f t="shared" ref="Q325:Q326" si="340">IF(ISNUMBER(G325),N325-L325,IF(F325="přejezd",N325-L325,0))</f>
        <v>3.125E-2</v>
      </c>
      <c r="R325" s="15">
        <f t="shared" ref="R325:R326" si="341">IF(ISNUMBER(G325),L325-K325,0)</f>
        <v>3.4722222222222099E-3</v>
      </c>
      <c r="S325" s="15">
        <f t="shared" ref="S325:S326" si="342">Q325+R325</f>
        <v>3.472222222222221E-2</v>
      </c>
      <c r="T325" s="15">
        <f t="shared" ref="T325:T326" si="343">K325-N324</f>
        <v>1.041666666666663E-2</v>
      </c>
      <c r="U325" s="4">
        <v>32.1</v>
      </c>
      <c r="V325" s="4">
        <f>INDEX('Počty dní'!A:E,MATCH(E325,'Počty dní'!C:C,0),4)</f>
        <v>195</v>
      </c>
      <c r="W325" s="70">
        <f>V325*U325</f>
        <v>6259.5</v>
      </c>
    </row>
    <row r="326" spans="1:23" x14ac:dyDescent="0.3">
      <c r="A326" s="69">
        <v>723</v>
      </c>
      <c r="B326" s="4">
        <v>7023</v>
      </c>
      <c r="C326" s="4" t="s">
        <v>7</v>
      </c>
      <c r="D326" s="4"/>
      <c r="E326" s="4" t="str">
        <f>CONCATENATE(C326,D326)</f>
        <v>X</v>
      </c>
      <c r="F326" s="4" t="s">
        <v>98</v>
      </c>
      <c r="G326" s="102">
        <v>3</v>
      </c>
      <c r="H326" s="4" t="str">
        <f t="shared" si="324"/>
        <v>XXX303/3</v>
      </c>
      <c r="I326" s="4" t="s">
        <v>8</v>
      </c>
      <c r="J326" s="4" t="s">
        <v>19</v>
      </c>
      <c r="K326" s="7">
        <v>0.55555555555555558</v>
      </c>
      <c r="L326" s="5">
        <v>0.55694444444444446</v>
      </c>
      <c r="M326" s="4" t="s">
        <v>32</v>
      </c>
      <c r="N326" s="5">
        <v>0.57013888888888886</v>
      </c>
      <c r="O326" s="4" t="s">
        <v>35</v>
      </c>
      <c r="P326" s="14" t="str">
        <f t="shared" si="339"/>
        <v>OK</v>
      </c>
      <c r="Q326" s="15">
        <f t="shared" si="340"/>
        <v>1.3194444444444398E-2</v>
      </c>
      <c r="R326" s="15">
        <f t="shared" si="341"/>
        <v>1.388888888888884E-3</v>
      </c>
      <c r="S326" s="15">
        <f t="shared" si="342"/>
        <v>1.4583333333333282E-2</v>
      </c>
      <c r="T326" s="15">
        <f t="shared" si="343"/>
        <v>1.736111111111116E-2</v>
      </c>
      <c r="U326" s="4">
        <v>11.6</v>
      </c>
      <c r="V326" s="4">
        <f>INDEX('Počty dní'!A:E,MATCH(E326,'Počty dní'!C:C,0),4)</f>
        <v>195</v>
      </c>
      <c r="W326" s="70">
        <f>V326*U326</f>
        <v>2262</v>
      </c>
    </row>
    <row r="327" spans="1:23" x14ac:dyDescent="0.3">
      <c r="A327" s="69">
        <v>723</v>
      </c>
      <c r="B327" s="4">
        <v>7023</v>
      </c>
      <c r="C327" s="4" t="s">
        <v>7</v>
      </c>
      <c r="D327" s="4"/>
      <c r="E327" s="4" t="str">
        <f>CONCATENATE(C327,D327)</f>
        <v>X</v>
      </c>
      <c r="F327" s="4" t="s">
        <v>98</v>
      </c>
      <c r="G327" s="102">
        <v>6</v>
      </c>
      <c r="H327" s="4" t="str">
        <f t="shared" si="324"/>
        <v>XXX303/6</v>
      </c>
      <c r="I327" s="4" t="s">
        <v>8</v>
      </c>
      <c r="J327" s="4" t="s">
        <v>19</v>
      </c>
      <c r="K327" s="7">
        <v>0.59583333333333333</v>
      </c>
      <c r="L327" s="5">
        <v>0.59722222222222221</v>
      </c>
      <c r="M327" s="4" t="s">
        <v>35</v>
      </c>
      <c r="N327" s="5">
        <v>0.61041666666666672</v>
      </c>
      <c r="O327" s="4" t="s">
        <v>32</v>
      </c>
      <c r="P327" s="14" t="str">
        <f t="shared" si="325"/>
        <v>OK</v>
      </c>
      <c r="Q327" s="15">
        <f t="shared" si="326"/>
        <v>1.3194444444444509E-2</v>
      </c>
      <c r="R327" s="15">
        <f t="shared" si="327"/>
        <v>1.388888888888884E-3</v>
      </c>
      <c r="S327" s="15">
        <f t="shared" si="328"/>
        <v>1.4583333333333393E-2</v>
      </c>
      <c r="T327" s="15">
        <f t="shared" si="329"/>
        <v>2.5694444444444464E-2</v>
      </c>
      <c r="U327" s="4">
        <v>11.6</v>
      </c>
      <c r="V327" s="4">
        <f>INDEX('Počty dní'!A:E,MATCH(E327,'Počty dní'!C:C,0),4)</f>
        <v>195</v>
      </c>
      <c r="W327" s="70">
        <f>V327*U327</f>
        <v>2262</v>
      </c>
    </row>
    <row r="328" spans="1:23" x14ac:dyDescent="0.3">
      <c r="A328" s="69">
        <f>A327</f>
        <v>723</v>
      </c>
      <c r="B328" s="4">
        <v>7023</v>
      </c>
      <c r="C328" s="4" t="str">
        <f>C327</f>
        <v>X</v>
      </c>
      <c r="D328" s="4">
        <v>25</v>
      </c>
      <c r="E328" s="4" t="str">
        <f t="shared" ref="E328" si="344">CONCATENATE(C328,D328)</f>
        <v>X25</v>
      </c>
      <c r="F328" s="4" t="s">
        <v>92</v>
      </c>
      <c r="G328" s="102"/>
      <c r="H328" s="4" t="str">
        <f t="shared" si="324"/>
        <v>přejezd/</v>
      </c>
      <c r="I328" s="4"/>
      <c r="J328" s="4" t="str">
        <f>J327</f>
        <v>V</v>
      </c>
      <c r="K328" s="7">
        <v>0.61111111111111105</v>
      </c>
      <c r="L328" s="5">
        <v>0.61111111111111105</v>
      </c>
      <c r="M328" s="4" t="str">
        <f>O327</f>
        <v>Pacov,,aut.nádr.</v>
      </c>
      <c r="N328" s="5">
        <v>0.61319444444444449</v>
      </c>
      <c r="O328" s="4" t="str">
        <f>M329</f>
        <v>Pacov,,Jetřichovská ul.křiž.</v>
      </c>
      <c r="P328" s="14" t="str">
        <f t="shared" si="325"/>
        <v>OK</v>
      </c>
      <c r="Q328" s="15">
        <f t="shared" si="326"/>
        <v>2.083333333333437E-3</v>
      </c>
      <c r="R328" s="15">
        <f t="shared" si="327"/>
        <v>0</v>
      </c>
      <c r="S328" s="15">
        <f t="shared" si="328"/>
        <v>2.083333333333437E-3</v>
      </c>
      <c r="T328" s="15">
        <f t="shared" si="329"/>
        <v>6.9444444444433095E-4</v>
      </c>
      <c r="U328" s="4">
        <v>0</v>
      </c>
      <c r="V328" s="4">
        <f>INDEX('Počty dní'!A:E,MATCH(E328,'Počty dní'!C:C,0),4)</f>
        <v>205</v>
      </c>
      <c r="W328" s="70">
        <f t="shared" ref="W328" si="345">V328*U328</f>
        <v>0</v>
      </c>
    </row>
    <row r="329" spans="1:23" x14ac:dyDescent="0.3">
      <c r="A329" s="69">
        <v>723</v>
      </c>
      <c r="B329" s="4">
        <v>7023</v>
      </c>
      <c r="C329" s="4" t="s">
        <v>7</v>
      </c>
      <c r="D329" s="4">
        <v>25</v>
      </c>
      <c r="E329" s="4" t="str">
        <f>CONCATENATE(C329,D329)</f>
        <v>X25</v>
      </c>
      <c r="F329" s="4" t="s">
        <v>95</v>
      </c>
      <c r="G329" s="102">
        <v>68</v>
      </c>
      <c r="H329" s="4" t="str">
        <f t="shared" si="324"/>
        <v>XXX865/68</v>
      </c>
      <c r="I329" s="4" t="s">
        <v>8</v>
      </c>
      <c r="J329" s="4" t="s">
        <v>19</v>
      </c>
      <c r="K329" s="7">
        <v>0.61319444444444449</v>
      </c>
      <c r="L329" s="5">
        <v>0.61388888888888882</v>
      </c>
      <c r="M329" s="4" t="s">
        <v>51</v>
      </c>
      <c r="N329" s="5">
        <v>0.61875000000000002</v>
      </c>
      <c r="O329" s="4" t="s">
        <v>49</v>
      </c>
      <c r="P329" s="14" t="str">
        <f t="shared" si="325"/>
        <v>OK</v>
      </c>
      <c r="Q329" s="15">
        <f t="shared" si="326"/>
        <v>4.8611111111112049E-3</v>
      </c>
      <c r="R329" s="15">
        <f t="shared" si="327"/>
        <v>6.9444444444433095E-4</v>
      </c>
      <c r="S329" s="15">
        <f t="shared" si="328"/>
        <v>5.5555555555555358E-3</v>
      </c>
      <c r="T329" s="15">
        <f t="shared" si="329"/>
        <v>0</v>
      </c>
      <c r="U329" s="4">
        <v>3.1</v>
      </c>
      <c r="V329" s="4">
        <f>INDEX('Počty dní'!A:E,MATCH(E329,'Počty dní'!C:C,0),4)</f>
        <v>205</v>
      </c>
      <c r="W329" s="70">
        <f>V329*U329</f>
        <v>635.5</v>
      </c>
    </row>
    <row r="330" spans="1:23" x14ac:dyDescent="0.3">
      <c r="A330" s="69">
        <v>723</v>
      </c>
      <c r="B330" s="4">
        <v>7023</v>
      </c>
      <c r="C330" s="4" t="s">
        <v>7</v>
      </c>
      <c r="D330" s="4">
        <v>25</v>
      </c>
      <c r="E330" s="4" t="str">
        <f>CONCATENATE(C330,D330)</f>
        <v>X25</v>
      </c>
      <c r="F330" s="4" t="s">
        <v>95</v>
      </c>
      <c r="G330" s="102">
        <v>67</v>
      </c>
      <c r="H330" s="4" t="str">
        <f t="shared" si="324"/>
        <v>XXX865/67</v>
      </c>
      <c r="I330" s="4" t="s">
        <v>8</v>
      </c>
      <c r="J330" s="4" t="s">
        <v>19</v>
      </c>
      <c r="K330" s="7">
        <v>0.62708333333333333</v>
      </c>
      <c r="L330" s="5">
        <v>0.62847222222222221</v>
      </c>
      <c r="M330" s="4" t="s">
        <v>49</v>
      </c>
      <c r="N330" s="5">
        <v>0.6333333333333333</v>
      </c>
      <c r="O330" s="4" t="s">
        <v>51</v>
      </c>
      <c r="P330" s="14" t="str">
        <f t="shared" si="325"/>
        <v>OK</v>
      </c>
      <c r="Q330" s="15">
        <f t="shared" si="326"/>
        <v>4.8611111111110938E-3</v>
      </c>
      <c r="R330" s="15">
        <f t="shared" si="327"/>
        <v>1.388888888888884E-3</v>
      </c>
      <c r="S330" s="15">
        <f t="shared" si="328"/>
        <v>6.2499999999999778E-3</v>
      </c>
      <c r="T330" s="15">
        <f t="shared" si="329"/>
        <v>8.3333333333333037E-3</v>
      </c>
      <c r="U330" s="4">
        <v>3.2</v>
      </c>
      <c r="V330" s="4">
        <f>INDEX('Počty dní'!A:E,MATCH(E330,'Počty dní'!C:C,0),4)</f>
        <v>205</v>
      </c>
      <c r="W330" s="70">
        <f>V330*U330</f>
        <v>656</v>
      </c>
    </row>
    <row r="331" spans="1:23" x14ac:dyDescent="0.3">
      <c r="A331" s="69">
        <f>A330</f>
        <v>723</v>
      </c>
      <c r="B331" s="4">
        <v>7023</v>
      </c>
      <c r="C331" s="4" t="str">
        <f>C330</f>
        <v>X</v>
      </c>
      <c r="D331" s="4">
        <v>25</v>
      </c>
      <c r="E331" s="4" t="str">
        <f t="shared" ref="E331" si="346">CONCATENATE(C331,D331)</f>
        <v>X25</v>
      </c>
      <c r="F331" s="4" t="s">
        <v>92</v>
      </c>
      <c r="G331" s="102"/>
      <c r="H331" s="4" t="str">
        <f t="shared" ref="H331" si="347">CONCATENATE(F331,"/",G331)</f>
        <v>přejezd/</v>
      </c>
      <c r="I331" s="4"/>
      <c r="J331" s="4" t="str">
        <f>J330</f>
        <v>V</v>
      </c>
      <c r="K331" s="7">
        <v>0.6333333333333333</v>
      </c>
      <c r="L331" s="5">
        <v>0.6333333333333333</v>
      </c>
      <c r="M331" s="4" t="str">
        <f>O330</f>
        <v>Pacov,,Jetřichovská ul.křiž.</v>
      </c>
      <c r="N331" s="5">
        <v>0.63541666666666663</v>
      </c>
      <c r="O331" s="4" t="str">
        <f>M332</f>
        <v>Pacov,,aut.nádr.</v>
      </c>
      <c r="P331" s="14" t="str">
        <f t="shared" si="325"/>
        <v>OK</v>
      </c>
      <c r="Q331" s="15">
        <f t="shared" si="326"/>
        <v>2.0833333333333259E-3</v>
      </c>
      <c r="R331" s="15">
        <f t="shared" si="327"/>
        <v>0</v>
      </c>
      <c r="S331" s="15">
        <f t="shared" si="328"/>
        <v>2.0833333333333259E-3</v>
      </c>
      <c r="T331" s="15">
        <f t="shared" si="329"/>
        <v>0</v>
      </c>
      <c r="U331" s="4">
        <v>0</v>
      </c>
      <c r="V331" s="4">
        <f>INDEX('Počty dní'!A:E,MATCH(E331,'Počty dní'!C:C,0),4)</f>
        <v>205</v>
      </c>
      <c r="W331" s="70">
        <f t="shared" ref="W331" si="348">V331*U331</f>
        <v>0</v>
      </c>
    </row>
    <row r="332" spans="1:23" x14ac:dyDescent="0.3">
      <c r="A332" s="69">
        <v>723</v>
      </c>
      <c r="B332" s="4">
        <v>7023</v>
      </c>
      <c r="C332" s="4" t="s">
        <v>7</v>
      </c>
      <c r="D332" s="4"/>
      <c r="E332" s="4" t="str">
        <f t="shared" ref="E332:E337" si="349">CONCATENATE(C332,D332)</f>
        <v>X</v>
      </c>
      <c r="F332" s="4" t="s">
        <v>94</v>
      </c>
      <c r="G332" s="102">
        <v>20</v>
      </c>
      <c r="H332" s="4" t="str">
        <f t="shared" si="324"/>
        <v>XXX270/20</v>
      </c>
      <c r="I332" s="4" t="s">
        <v>8</v>
      </c>
      <c r="J332" s="4" t="s">
        <v>19</v>
      </c>
      <c r="K332" s="7">
        <v>0.64444444444444449</v>
      </c>
      <c r="L332" s="5">
        <v>0.64652777777777781</v>
      </c>
      <c r="M332" s="4" t="s">
        <v>32</v>
      </c>
      <c r="N332" s="5">
        <v>0.71458333333333324</v>
      </c>
      <c r="O332" s="4" t="s">
        <v>31</v>
      </c>
      <c r="P332" s="14" t="str">
        <f t="shared" si="325"/>
        <v>OK</v>
      </c>
      <c r="Q332" s="15">
        <f t="shared" si="326"/>
        <v>6.8055555555555425E-2</v>
      </c>
      <c r="R332" s="15">
        <f t="shared" si="327"/>
        <v>2.0833333333333259E-3</v>
      </c>
      <c r="S332" s="15">
        <f t="shared" si="328"/>
        <v>7.0138888888888751E-2</v>
      </c>
      <c r="T332" s="15">
        <f t="shared" si="329"/>
        <v>9.0277777777778567E-3</v>
      </c>
      <c r="U332" s="4">
        <v>51.6</v>
      </c>
      <c r="V332" s="4">
        <f>INDEX('Počty dní'!A:E,MATCH(E332,'Počty dní'!C:C,0),4)</f>
        <v>195</v>
      </c>
      <c r="W332" s="70">
        <f t="shared" ref="W332:W337" si="350">V332*U332</f>
        <v>10062</v>
      </c>
    </row>
    <row r="333" spans="1:23" x14ac:dyDescent="0.3">
      <c r="A333" s="69">
        <v>723</v>
      </c>
      <c r="B333" s="4">
        <v>7023</v>
      </c>
      <c r="C333" s="4" t="s">
        <v>7</v>
      </c>
      <c r="D333" s="4"/>
      <c r="E333" s="4" t="str">
        <f t="shared" si="349"/>
        <v>X</v>
      </c>
      <c r="F333" s="4" t="s">
        <v>94</v>
      </c>
      <c r="G333" s="102">
        <v>25</v>
      </c>
      <c r="H333" s="4" t="str">
        <f t="shared" si="324"/>
        <v>XXX270/25</v>
      </c>
      <c r="I333" s="4" t="s">
        <v>8</v>
      </c>
      <c r="J333" s="4" t="s">
        <v>19</v>
      </c>
      <c r="K333" s="7">
        <v>0.7416666666666667</v>
      </c>
      <c r="L333" s="5">
        <v>0.74305555555555547</v>
      </c>
      <c r="M333" s="4" t="s">
        <v>31</v>
      </c>
      <c r="N333" s="5">
        <v>0.81180555555555556</v>
      </c>
      <c r="O333" s="4" t="s">
        <v>32</v>
      </c>
      <c r="P333" s="14" t="str">
        <f t="shared" si="325"/>
        <v>OK</v>
      </c>
      <c r="Q333" s="15">
        <f t="shared" si="326"/>
        <v>6.8750000000000089E-2</v>
      </c>
      <c r="R333" s="15">
        <f t="shared" si="327"/>
        <v>1.3888888888887729E-3</v>
      </c>
      <c r="S333" s="15">
        <f t="shared" si="328"/>
        <v>7.0138888888888862E-2</v>
      </c>
      <c r="T333" s="15">
        <f t="shared" si="329"/>
        <v>2.7083333333333459E-2</v>
      </c>
      <c r="U333" s="4">
        <v>51.6</v>
      </c>
      <c r="V333" s="4">
        <f>INDEX('Počty dní'!A:E,MATCH(E333,'Počty dní'!C:C,0),4)</f>
        <v>195</v>
      </c>
      <c r="W333" s="70">
        <f t="shared" si="350"/>
        <v>10062</v>
      </c>
    </row>
    <row r="334" spans="1:23" x14ac:dyDescent="0.3">
      <c r="A334" s="69">
        <v>723</v>
      </c>
      <c r="B334" s="4">
        <v>7023</v>
      </c>
      <c r="C334" s="4" t="s">
        <v>7</v>
      </c>
      <c r="D334" s="4"/>
      <c r="E334" s="4" t="str">
        <f t="shared" si="349"/>
        <v>X</v>
      </c>
      <c r="F334" s="4" t="s">
        <v>95</v>
      </c>
      <c r="G334" s="102">
        <v>74</v>
      </c>
      <c r="H334" s="4" t="str">
        <f t="shared" si="324"/>
        <v>XXX865/74</v>
      </c>
      <c r="I334" s="4" t="s">
        <v>8</v>
      </c>
      <c r="J334" s="4" t="s">
        <v>19</v>
      </c>
      <c r="K334" s="7">
        <v>0.81527777777777777</v>
      </c>
      <c r="L334" s="5">
        <v>0.81597222222222221</v>
      </c>
      <c r="M334" s="4" t="s">
        <v>32</v>
      </c>
      <c r="N334" s="5">
        <v>0.81874999999999998</v>
      </c>
      <c r="O334" s="4" t="s">
        <v>49</v>
      </c>
      <c r="P334" s="14" t="str">
        <f t="shared" si="325"/>
        <v>OK</v>
      </c>
      <c r="Q334" s="15">
        <f t="shared" si="326"/>
        <v>2.7777777777777679E-3</v>
      </c>
      <c r="R334" s="15">
        <f t="shared" si="327"/>
        <v>6.9444444444444198E-4</v>
      </c>
      <c r="S334" s="15">
        <f t="shared" si="328"/>
        <v>3.4722222222222099E-3</v>
      </c>
      <c r="T334" s="15">
        <f t="shared" si="329"/>
        <v>3.4722222222222099E-3</v>
      </c>
      <c r="U334" s="4">
        <v>1.9</v>
      </c>
      <c r="V334" s="4">
        <f>INDEX('Počty dní'!A:E,MATCH(E334,'Počty dní'!C:C,0),4)</f>
        <v>195</v>
      </c>
      <c r="W334" s="70">
        <f t="shared" si="350"/>
        <v>370.5</v>
      </c>
    </row>
    <row r="335" spans="1:23" x14ac:dyDescent="0.3">
      <c r="A335" s="69">
        <v>723</v>
      </c>
      <c r="B335" s="4">
        <v>7023</v>
      </c>
      <c r="C335" s="4" t="s">
        <v>7</v>
      </c>
      <c r="D335" s="4"/>
      <c r="E335" s="4" t="str">
        <f t="shared" si="349"/>
        <v>X</v>
      </c>
      <c r="F335" s="4" t="s">
        <v>95</v>
      </c>
      <c r="G335" s="102">
        <v>73</v>
      </c>
      <c r="H335" s="4" t="str">
        <f t="shared" si="324"/>
        <v>XXX865/73</v>
      </c>
      <c r="I335" s="4" t="s">
        <v>8</v>
      </c>
      <c r="J335" s="4" t="s">
        <v>19</v>
      </c>
      <c r="K335" s="7">
        <v>0.82500000000000007</v>
      </c>
      <c r="L335" s="5">
        <v>0.82638888888888884</v>
      </c>
      <c r="M335" s="4" t="s">
        <v>49</v>
      </c>
      <c r="N335" s="5">
        <v>0.83124999999999993</v>
      </c>
      <c r="O335" s="4" t="s">
        <v>51</v>
      </c>
      <c r="P335" s="14" t="str">
        <f t="shared" si="325"/>
        <v>OK</v>
      </c>
      <c r="Q335" s="15">
        <f t="shared" si="326"/>
        <v>4.8611111111110938E-3</v>
      </c>
      <c r="R335" s="15">
        <f t="shared" si="327"/>
        <v>1.3888888888887729E-3</v>
      </c>
      <c r="S335" s="15">
        <f t="shared" si="328"/>
        <v>6.2499999999998668E-3</v>
      </c>
      <c r="T335" s="15">
        <f t="shared" si="329"/>
        <v>6.2500000000000888E-3</v>
      </c>
      <c r="U335" s="4">
        <v>3.2</v>
      </c>
      <c r="V335" s="4">
        <f>INDEX('Počty dní'!A:E,MATCH(E335,'Počty dní'!C:C,0),4)</f>
        <v>195</v>
      </c>
      <c r="W335" s="70">
        <f t="shared" si="350"/>
        <v>624</v>
      </c>
    </row>
    <row r="336" spans="1:23" x14ac:dyDescent="0.3">
      <c r="A336" s="69">
        <v>723</v>
      </c>
      <c r="B336" s="4">
        <v>7023</v>
      </c>
      <c r="C336" s="4" t="s">
        <v>7</v>
      </c>
      <c r="D336" s="4"/>
      <c r="E336" s="4" t="str">
        <f t="shared" si="349"/>
        <v>X</v>
      </c>
      <c r="F336" s="4" t="s">
        <v>95</v>
      </c>
      <c r="G336" s="102">
        <v>76</v>
      </c>
      <c r="H336" s="4" t="str">
        <f t="shared" si="324"/>
        <v>XXX865/76</v>
      </c>
      <c r="I336" s="4" t="s">
        <v>8</v>
      </c>
      <c r="J336" s="4" t="s">
        <v>19</v>
      </c>
      <c r="K336" s="7">
        <v>0.83124999999999993</v>
      </c>
      <c r="L336" s="5">
        <v>0.83194444444444438</v>
      </c>
      <c r="M336" s="4" t="s">
        <v>51</v>
      </c>
      <c r="N336" s="5">
        <v>0.83750000000000002</v>
      </c>
      <c r="O336" s="4" t="s">
        <v>49</v>
      </c>
      <c r="P336" s="14" t="str">
        <f t="shared" si="325"/>
        <v>OK</v>
      </c>
      <c r="Q336" s="15">
        <f t="shared" si="326"/>
        <v>5.5555555555556468E-3</v>
      </c>
      <c r="R336" s="15">
        <f t="shared" si="327"/>
        <v>6.9444444444444198E-4</v>
      </c>
      <c r="S336" s="15">
        <f t="shared" si="328"/>
        <v>6.2500000000000888E-3</v>
      </c>
      <c r="T336" s="15">
        <f t="shared" si="329"/>
        <v>0</v>
      </c>
      <c r="U336" s="4">
        <v>3.1</v>
      </c>
      <c r="V336" s="4">
        <f>INDEX('Počty dní'!A:E,MATCH(E336,'Počty dní'!C:C,0),4)</f>
        <v>195</v>
      </c>
      <c r="W336" s="70">
        <f t="shared" si="350"/>
        <v>604.5</v>
      </c>
    </row>
    <row r="337" spans="1:23" x14ac:dyDescent="0.3">
      <c r="A337" s="69">
        <v>723</v>
      </c>
      <c r="B337" s="4">
        <v>7023</v>
      </c>
      <c r="C337" s="4" t="s">
        <v>7</v>
      </c>
      <c r="D337" s="4"/>
      <c r="E337" s="4" t="str">
        <f t="shared" si="349"/>
        <v>X</v>
      </c>
      <c r="F337" s="4" t="s">
        <v>95</v>
      </c>
      <c r="G337" s="102">
        <v>75</v>
      </c>
      <c r="H337" s="4" t="str">
        <f t="shared" si="324"/>
        <v>XXX865/75</v>
      </c>
      <c r="I337" s="4" t="s">
        <v>8</v>
      </c>
      <c r="J337" s="4" t="s">
        <v>19</v>
      </c>
      <c r="K337" s="7">
        <v>0.84444444444444444</v>
      </c>
      <c r="L337" s="5">
        <v>0.84583333333333333</v>
      </c>
      <c r="M337" s="4" t="s">
        <v>49</v>
      </c>
      <c r="N337" s="5">
        <v>0.85069444444444453</v>
      </c>
      <c r="O337" s="4" t="s">
        <v>51</v>
      </c>
      <c r="P337" s="14" t="str">
        <f t="shared" si="325"/>
        <v>OK</v>
      </c>
      <c r="Q337" s="15">
        <f t="shared" si="326"/>
        <v>4.8611111111112049E-3</v>
      </c>
      <c r="R337" s="15">
        <f t="shared" si="327"/>
        <v>1.388888888888884E-3</v>
      </c>
      <c r="S337" s="15">
        <f t="shared" si="328"/>
        <v>6.2500000000000888E-3</v>
      </c>
      <c r="T337" s="15">
        <f t="shared" si="329"/>
        <v>6.9444444444444198E-3</v>
      </c>
      <c r="U337" s="4">
        <v>3.2</v>
      </c>
      <c r="V337" s="4">
        <f>INDEX('Počty dní'!A:E,MATCH(E337,'Počty dní'!C:C,0),4)</f>
        <v>195</v>
      </c>
      <c r="W337" s="70">
        <f t="shared" si="350"/>
        <v>624</v>
      </c>
    </row>
    <row r="338" spans="1:23" x14ac:dyDescent="0.3">
      <c r="A338" s="69">
        <f>A336</f>
        <v>723</v>
      </c>
      <c r="B338" s="4">
        <v>7023</v>
      </c>
      <c r="C338" s="4" t="str">
        <f>C336</f>
        <v>X</v>
      </c>
      <c r="D338" s="4"/>
      <c r="E338" s="4" t="str">
        <f t="shared" ref="E338" si="351">CONCATENATE(C338,D338)</f>
        <v>X</v>
      </c>
      <c r="F338" s="4" t="s">
        <v>92</v>
      </c>
      <c r="G338" s="102"/>
      <c r="H338" s="4" t="str">
        <f>CONCATENATE(F338,"/",G338)</f>
        <v>přejezd/</v>
      </c>
      <c r="I338" s="4"/>
      <c r="J338" s="4" t="str">
        <f>J336</f>
        <v>V</v>
      </c>
      <c r="K338" s="7">
        <v>0.85069444444444453</v>
      </c>
      <c r="L338" s="5">
        <v>0.85069444444444453</v>
      </c>
      <c r="M338" s="4" t="s">
        <v>51</v>
      </c>
      <c r="N338" s="5">
        <v>0.85277777777777775</v>
      </c>
      <c r="O338" s="4" t="s">
        <v>32</v>
      </c>
      <c r="P338" s="14" t="str">
        <f t="shared" si="325"/>
        <v>OK</v>
      </c>
      <c r="Q338" s="15">
        <f t="shared" si="326"/>
        <v>2.0833333333332149E-3</v>
      </c>
      <c r="R338" s="15">
        <f t="shared" si="327"/>
        <v>0</v>
      </c>
      <c r="S338" s="15">
        <f t="shared" si="328"/>
        <v>2.0833333333332149E-3</v>
      </c>
      <c r="T338" s="15">
        <f t="shared" si="329"/>
        <v>0</v>
      </c>
      <c r="U338" s="4">
        <v>0</v>
      </c>
      <c r="V338" s="4">
        <f>INDEX('Počty dní'!A:E,MATCH(E338,'Počty dní'!C:C,0),4)</f>
        <v>195</v>
      </c>
      <c r="W338" s="70">
        <f t="shared" ref="W338" si="352">V338*U338</f>
        <v>0</v>
      </c>
    </row>
    <row r="339" spans="1:23" x14ac:dyDescent="0.3">
      <c r="A339" s="69">
        <v>723</v>
      </c>
      <c r="B339" s="4">
        <v>7023</v>
      </c>
      <c r="C339" s="4" t="s">
        <v>7</v>
      </c>
      <c r="D339" s="4"/>
      <c r="E339" s="4" t="str">
        <f>CONCATENATE(C339,D339)</f>
        <v>X</v>
      </c>
      <c r="F339" s="4" t="s">
        <v>95</v>
      </c>
      <c r="G339" s="102">
        <v>78</v>
      </c>
      <c r="H339" s="4" t="str">
        <f t="shared" si="324"/>
        <v>XXX865/78</v>
      </c>
      <c r="I339" s="4" t="s">
        <v>8</v>
      </c>
      <c r="J339" s="4" t="s">
        <v>19</v>
      </c>
      <c r="K339" s="7">
        <v>0.90694444444444444</v>
      </c>
      <c r="L339" s="5">
        <v>0.90833333333333333</v>
      </c>
      <c r="M339" s="4" t="s">
        <v>32</v>
      </c>
      <c r="N339" s="5">
        <v>0.91111111111111109</v>
      </c>
      <c r="O339" s="4" t="s">
        <v>49</v>
      </c>
      <c r="P339" s="14" t="str">
        <f t="shared" si="325"/>
        <v>OK</v>
      </c>
      <c r="Q339" s="15">
        <f t="shared" si="326"/>
        <v>2.7777777777777679E-3</v>
      </c>
      <c r="R339" s="15">
        <f t="shared" si="327"/>
        <v>1.388888888888884E-3</v>
      </c>
      <c r="S339" s="15">
        <f t="shared" si="328"/>
        <v>4.1666666666666519E-3</v>
      </c>
      <c r="T339" s="15">
        <f t="shared" si="329"/>
        <v>5.4166666666666696E-2</v>
      </c>
      <c r="U339" s="4">
        <v>1.9</v>
      </c>
      <c r="V339" s="4">
        <f>INDEX('Počty dní'!A:E,MATCH(E339,'Počty dní'!C:C,0),4)</f>
        <v>195</v>
      </c>
      <c r="W339" s="70">
        <f>V339*U339</f>
        <v>370.5</v>
      </c>
    </row>
    <row r="340" spans="1:23" ht="15" thickBot="1" x14ac:dyDescent="0.35">
      <c r="A340" s="69">
        <v>723</v>
      </c>
      <c r="B340" s="4">
        <v>7023</v>
      </c>
      <c r="C340" s="4" t="s">
        <v>7</v>
      </c>
      <c r="D340" s="4"/>
      <c r="E340" s="4" t="str">
        <f>CONCATENATE(C340,D340)</f>
        <v>X</v>
      </c>
      <c r="F340" s="4" t="s">
        <v>95</v>
      </c>
      <c r="G340" s="102">
        <v>77</v>
      </c>
      <c r="H340" s="4" t="str">
        <f t="shared" si="324"/>
        <v>XXX865/77</v>
      </c>
      <c r="I340" s="4" t="s">
        <v>8</v>
      </c>
      <c r="J340" s="4" t="s">
        <v>19</v>
      </c>
      <c r="K340" s="7">
        <v>0.92222222222222217</v>
      </c>
      <c r="L340" s="5">
        <v>0.92361111111111116</v>
      </c>
      <c r="M340" s="4" t="s">
        <v>49</v>
      </c>
      <c r="N340" s="5">
        <v>0.92847222222222225</v>
      </c>
      <c r="O340" s="4" t="s">
        <v>51</v>
      </c>
      <c r="P340" s="14"/>
      <c r="Q340" s="15">
        <f t="shared" si="326"/>
        <v>4.8611111111110938E-3</v>
      </c>
      <c r="R340" s="15">
        <f t="shared" si="327"/>
        <v>1.388888888888995E-3</v>
      </c>
      <c r="S340" s="15">
        <f t="shared" si="328"/>
        <v>6.2500000000000888E-3</v>
      </c>
      <c r="T340" s="15">
        <f t="shared" si="329"/>
        <v>1.1111111111111072E-2</v>
      </c>
      <c r="U340" s="4">
        <v>3.2</v>
      </c>
      <c r="V340" s="4">
        <f>INDEX('Počty dní'!A:E,MATCH(E340,'Počty dní'!C:C,0),4)</f>
        <v>195</v>
      </c>
      <c r="W340" s="70">
        <f>V340*U340</f>
        <v>624</v>
      </c>
    </row>
    <row r="341" spans="1:23" ht="15" thickBot="1" x14ac:dyDescent="0.35">
      <c r="A341" s="48" t="str">
        <f ca="1">CONCATENATE(INDIRECT("R[-3]C[0]",FALSE),"celkem")</f>
        <v>723celkem</v>
      </c>
      <c r="B341" s="49"/>
      <c r="C341" s="49" t="str">
        <f ca="1">INDIRECT("R[-1]C[12]",FALSE)</f>
        <v>Pacov,,Jetřichovská ul.křiž.</v>
      </c>
      <c r="D341" s="50"/>
      <c r="E341" s="49"/>
      <c r="F341" s="50"/>
      <c r="G341" s="103"/>
      <c r="H341" s="51"/>
      <c r="I341" s="52"/>
      <c r="J341" s="53" t="str">
        <f ca="1">INDIRECT("R[-3]C[0]",FALSE)</f>
        <v>V</v>
      </c>
      <c r="K341" s="54"/>
      <c r="L341" s="55"/>
      <c r="M341" s="56"/>
      <c r="N341" s="55"/>
      <c r="O341" s="57"/>
      <c r="P341" s="49"/>
      <c r="Q341" s="58">
        <f>SUM(Q314:Q340)</f>
        <v>0.43125000000000008</v>
      </c>
      <c r="R341" s="58">
        <f>SUM(R314:R340)</f>
        <v>3.0555555555555336E-2</v>
      </c>
      <c r="S341" s="58">
        <f>SUM(S314:S340)</f>
        <v>0.46180555555555541</v>
      </c>
      <c r="T341" s="58">
        <f>SUM(T314:T340)</f>
        <v>0.30208333333333348</v>
      </c>
      <c r="U341" s="59">
        <f>SUM(U314:U340)</f>
        <v>328.99999999999994</v>
      </c>
      <c r="V341" s="60"/>
      <c r="W341" s="61">
        <f>SUM(W314:W340)</f>
        <v>64218</v>
      </c>
    </row>
    <row r="342" spans="1:23" x14ac:dyDescent="0.3">
      <c r="Q342" s="1"/>
      <c r="R342" s="1"/>
      <c r="S342" s="1"/>
      <c r="T342" s="1"/>
    </row>
    <row r="343" spans="1:23" ht="15" thickBot="1" x14ac:dyDescent="0.35"/>
    <row r="344" spans="1:23" x14ac:dyDescent="0.3">
      <c r="A344" s="62">
        <v>724</v>
      </c>
      <c r="B344" s="63">
        <v>7024</v>
      </c>
      <c r="C344" s="63" t="s">
        <v>7</v>
      </c>
      <c r="D344" s="63"/>
      <c r="E344" s="63" t="str">
        <f t="shared" ref="E344:E345" si="353">CONCATENATE(C344,D344)</f>
        <v>X</v>
      </c>
      <c r="F344" s="63" t="s">
        <v>99</v>
      </c>
      <c r="G344" s="101">
        <v>1</v>
      </c>
      <c r="H344" s="63" t="str">
        <f t="shared" ref="H344:H351" si="354">CONCATENATE(F344,"/",G344)</f>
        <v>XXX937/1</v>
      </c>
      <c r="I344" s="63" t="s">
        <v>8</v>
      </c>
      <c r="J344" s="63" t="s">
        <v>8</v>
      </c>
      <c r="K344" s="64">
        <v>0.20972222222222223</v>
      </c>
      <c r="L344" s="65">
        <v>0.21180555555555555</v>
      </c>
      <c r="M344" s="63" t="s">
        <v>32</v>
      </c>
      <c r="N344" s="65">
        <v>0.24305555555555555</v>
      </c>
      <c r="O344" s="63" t="s">
        <v>33</v>
      </c>
      <c r="P344" s="66" t="str">
        <f t="shared" ref="P344:P350" si="355">IF(M345=O344,"OK","POZOR")</f>
        <v>OK</v>
      </c>
      <c r="Q344" s="67">
        <f t="shared" ref="Q344:Q351" si="356">IF(ISNUMBER(G344),N344-L344,IF(F344="přejezd",N344-L344,0))</f>
        <v>3.125E-2</v>
      </c>
      <c r="R344" s="67">
        <f t="shared" ref="R344:R351" si="357">IF(ISNUMBER(G344),L344-K344,0)</f>
        <v>2.0833333333333259E-3</v>
      </c>
      <c r="S344" s="67">
        <f t="shared" ref="S344:S351" si="358">Q344+R344</f>
        <v>3.3333333333333326E-2</v>
      </c>
      <c r="T344" s="67"/>
      <c r="U344" s="63">
        <v>32.1</v>
      </c>
      <c r="V344" s="63">
        <f>INDEX('Počty dní'!A:E,MATCH(E344,'Počty dní'!C:C,0),4)</f>
        <v>195</v>
      </c>
      <c r="W344" s="68">
        <f t="shared" ref="W344:W345" si="359">V344*U344</f>
        <v>6259.5</v>
      </c>
    </row>
    <row r="345" spans="1:23" x14ac:dyDescent="0.3">
      <c r="A345" s="69">
        <v>724</v>
      </c>
      <c r="B345" s="4">
        <v>7024</v>
      </c>
      <c r="C345" s="4" t="s">
        <v>7</v>
      </c>
      <c r="D345" s="4"/>
      <c r="E345" s="4" t="str">
        <f t="shared" si="353"/>
        <v>X</v>
      </c>
      <c r="F345" s="4" t="s">
        <v>99</v>
      </c>
      <c r="G345" s="102">
        <v>4</v>
      </c>
      <c r="H345" s="4" t="str">
        <f t="shared" si="354"/>
        <v>XXX937/4</v>
      </c>
      <c r="I345" s="4" t="s">
        <v>8</v>
      </c>
      <c r="J345" s="4" t="s">
        <v>8</v>
      </c>
      <c r="K345" s="7">
        <v>0.27777777777777779</v>
      </c>
      <c r="L345" s="5">
        <v>0.28125</v>
      </c>
      <c r="M345" s="4" t="s">
        <v>33</v>
      </c>
      <c r="N345" s="5">
        <v>0.3125</v>
      </c>
      <c r="O345" s="4" t="s">
        <v>32</v>
      </c>
      <c r="P345" s="14" t="str">
        <f t="shared" si="355"/>
        <v>OK</v>
      </c>
      <c r="Q345" s="15">
        <f t="shared" si="356"/>
        <v>3.125E-2</v>
      </c>
      <c r="R345" s="15">
        <f t="shared" si="357"/>
        <v>3.4722222222222099E-3</v>
      </c>
      <c r="S345" s="15">
        <f t="shared" si="358"/>
        <v>3.472222222222221E-2</v>
      </c>
      <c r="T345" s="15">
        <f t="shared" ref="T345:T351" si="360">K345-N344</f>
        <v>3.4722222222222238E-2</v>
      </c>
      <c r="U345" s="4">
        <v>32.1</v>
      </c>
      <c r="V345" s="4">
        <f>INDEX('Počty dní'!A:E,MATCH(E345,'Počty dní'!C:C,0),4)</f>
        <v>195</v>
      </c>
      <c r="W345" s="70">
        <f t="shared" si="359"/>
        <v>6259.5</v>
      </c>
    </row>
    <row r="346" spans="1:23" x14ac:dyDescent="0.3">
      <c r="A346" s="69">
        <v>724</v>
      </c>
      <c r="B346" s="4">
        <v>7024</v>
      </c>
      <c r="C346" s="4" t="s">
        <v>7</v>
      </c>
      <c r="D346" s="4"/>
      <c r="E346" s="4" t="str">
        <f t="shared" ref="E346:E351" si="361">CONCATENATE(C346,D346)</f>
        <v>X</v>
      </c>
      <c r="F346" s="4" t="s">
        <v>94</v>
      </c>
      <c r="G346" s="102">
        <v>10</v>
      </c>
      <c r="H346" s="4" t="str">
        <f t="shared" si="354"/>
        <v>XXX270/10</v>
      </c>
      <c r="I346" s="4" t="s">
        <v>8</v>
      </c>
      <c r="J346" s="4" t="s">
        <v>8</v>
      </c>
      <c r="K346" s="7">
        <v>0.3527777777777778</v>
      </c>
      <c r="L346" s="5">
        <v>0.35486111111111113</v>
      </c>
      <c r="M346" s="4" t="s">
        <v>32</v>
      </c>
      <c r="N346" s="5">
        <v>0.42291666666666666</v>
      </c>
      <c r="O346" s="4" t="s">
        <v>31</v>
      </c>
      <c r="P346" s="14" t="str">
        <f t="shared" si="355"/>
        <v>OK</v>
      </c>
      <c r="Q346" s="15">
        <f t="shared" si="356"/>
        <v>6.8055555555555536E-2</v>
      </c>
      <c r="R346" s="15">
        <f t="shared" si="357"/>
        <v>2.0833333333333259E-3</v>
      </c>
      <c r="S346" s="15">
        <f t="shared" si="358"/>
        <v>7.0138888888888862E-2</v>
      </c>
      <c r="T346" s="15">
        <f t="shared" si="360"/>
        <v>4.0277777777777801E-2</v>
      </c>
      <c r="U346" s="4">
        <v>51.6</v>
      </c>
      <c r="V346" s="4">
        <f>INDEX('Počty dní'!A:E,MATCH(E346,'Počty dní'!C:C,0),4)</f>
        <v>195</v>
      </c>
      <c r="W346" s="70">
        <f t="shared" ref="W346:W351" si="362">V346*U346</f>
        <v>10062</v>
      </c>
    </row>
    <row r="347" spans="1:23" x14ac:dyDescent="0.3">
      <c r="A347" s="69">
        <v>724</v>
      </c>
      <c r="B347" s="4">
        <v>7024</v>
      </c>
      <c r="C347" s="4" t="s">
        <v>7</v>
      </c>
      <c r="D347" s="4"/>
      <c r="E347" s="4" t="str">
        <f t="shared" si="361"/>
        <v>X</v>
      </c>
      <c r="F347" s="4" t="s">
        <v>94</v>
      </c>
      <c r="G347" s="102">
        <v>15</v>
      </c>
      <c r="H347" s="4" t="str">
        <f t="shared" si="354"/>
        <v>XXX270/15</v>
      </c>
      <c r="I347" s="4" t="s">
        <v>8</v>
      </c>
      <c r="J347" s="4" t="s">
        <v>8</v>
      </c>
      <c r="K347" s="7">
        <v>0.53333333333333333</v>
      </c>
      <c r="L347" s="5">
        <v>0.53472222222222221</v>
      </c>
      <c r="M347" s="4" t="s">
        <v>31</v>
      </c>
      <c r="N347" s="5">
        <v>0.60347222222222219</v>
      </c>
      <c r="O347" s="4" t="s">
        <v>32</v>
      </c>
      <c r="P347" s="14" t="str">
        <f t="shared" si="355"/>
        <v>OK</v>
      </c>
      <c r="Q347" s="15">
        <f t="shared" si="356"/>
        <v>6.8749999999999978E-2</v>
      </c>
      <c r="R347" s="15">
        <f t="shared" si="357"/>
        <v>1.388888888888884E-3</v>
      </c>
      <c r="S347" s="15">
        <f t="shared" si="358"/>
        <v>7.0138888888888862E-2</v>
      </c>
      <c r="T347" s="15">
        <f t="shared" si="360"/>
        <v>0.11041666666666666</v>
      </c>
      <c r="U347" s="4">
        <v>51.6</v>
      </c>
      <c r="V347" s="4">
        <f>INDEX('Počty dní'!A:E,MATCH(E347,'Počty dní'!C:C,0),4)</f>
        <v>195</v>
      </c>
      <c r="W347" s="70">
        <f t="shared" si="362"/>
        <v>10062</v>
      </c>
    </row>
    <row r="348" spans="1:23" x14ac:dyDescent="0.3">
      <c r="A348" s="69">
        <v>724</v>
      </c>
      <c r="B348" s="4">
        <v>7024</v>
      </c>
      <c r="C348" s="4" t="s">
        <v>7</v>
      </c>
      <c r="D348" s="4"/>
      <c r="E348" s="4" t="str">
        <f t="shared" si="361"/>
        <v>X</v>
      </c>
      <c r="F348" s="4" t="s">
        <v>98</v>
      </c>
      <c r="G348" s="102">
        <v>5</v>
      </c>
      <c r="H348" s="4" t="str">
        <f t="shared" si="354"/>
        <v>XXX303/5</v>
      </c>
      <c r="I348" s="4" t="s">
        <v>8</v>
      </c>
      <c r="J348" s="4" t="s">
        <v>8</v>
      </c>
      <c r="K348" s="7">
        <v>0.63888888888888895</v>
      </c>
      <c r="L348" s="5">
        <v>0.64027777777777783</v>
      </c>
      <c r="M348" s="4" t="s">
        <v>32</v>
      </c>
      <c r="N348" s="5">
        <v>0.65347222222222223</v>
      </c>
      <c r="O348" s="4" t="s">
        <v>35</v>
      </c>
      <c r="P348" s="14" t="str">
        <f t="shared" si="355"/>
        <v>OK</v>
      </c>
      <c r="Q348" s="15">
        <f t="shared" si="356"/>
        <v>1.3194444444444398E-2</v>
      </c>
      <c r="R348" s="15">
        <f t="shared" si="357"/>
        <v>1.388888888888884E-3</v>
      </c>
      <c r="S348" s="15">
        <f t="shared" si="358"/>
        <v>1.4583333333333282E-2</v>
      </c>
      <c r="T348" s="15">
        <f t="shared" si="360"/>
        <v>3.5416666666666763E-2</v>
      </c>
      <c r="U348" s="4">
        <v>11.6</v>
      </c>
      <c r="V348" s="4">
        <f>INDEX('Počty dní'!A:E,MATCH(E348,'Počty dní'!C:C,0),4)</f>
        <v>195</v>
      </c>
      <c r="W348" s="70">
        <f t="shared" si="362"/>
        <v>2262</v>
      </c>
    </row>
    <row r="349" spans="1:23" x14ac:dyDescent="0.3">
      <c r="A349" s="69">
        <v>724</v>
      </c>
      <c r="B349" s="4">
        <v>7024</v>
      </c>
      <c r="C349" s="4" t="s">
        <v>7</v>
      </c>
      <c r="D349" s="4"/>
      <c r="E349" s="4" t="str">
        <f t="shared" si="361"/>
        <v>X</v>
      </c>
      <c r="F349" s="4" t="s">
        <v>98</v>
      </c>
      <c r="G349" s="102">
        <v>8</v>
      </c>
      <c r="H349" s="4" t="str">
        <f t="shared" si="354"/>
        <v>XXX303/8</v>
      </c>
      <c r="I349" s="4" t="s">
        <v>8</v>
      </c>
      <c r="J349" s="4" t="s">
        <v>8</v>
      </c>
      <c r="K349" s="7">
        <v>0.6791666666666667</v>
      </c>
      <c r="L349" s="5">
        <v>0.68055555555555547</v>
      </c>
      <c r="M349" s="4" t="s">
        <v>35</v>
      </c>
      <c r="N349" s="5">
        <v>0.69374999999999998</v>
      </c>
      <c r="O349" s="4" t="s">
        <v>32</v>
      </c>
      <c r="P349" s="14" t="str">
        <f t="shared" si="355"/>
        <v>OK</v>
      </c>
      <c r="Q349" s="15">
        <f t="shared" si="356"/>
        <v>1.3194444444444509E-2</v>
      </c>
      <c r="R349" s="15">
        <f t="shared" si="357"/>
        <v>1.3888888888887729E-3</v>
      </c>
      <c r="S349" s="15">
        <f t="shared" si="358"/>
        <v>1.4583333333333282E-2</v>
      </c>
      <c r="T349" s="15">
        <f t="shared" si="360"/>
        <v>2.5694444444444464E-2</v>
      </c>
      <c r="U349" s="4">
        <v>11.6</v>
      </c>
      <c r="V349" s="4">
        <f>INDEX('Počty dní'!A:E,MATCH(E349,'Počty dní'!C:C,0),4)</f>
        <v>195</v>
      </c>
      <c r="W349" s="70">
        <f t="shared" si="362"/>
        <v>2262</v>
      </c>
    </row>
    <row r="350" spans="1:23" x14ac:dyDescent="0.3">
      <c r="A350" s="69">
        <v>724</v>
      </c>
      <c r="B350" s="4">
        <v>7024</v>
      </c>
      <c r="C350" s="4" t="s">
        <v>7</v>
      </c>
      <c r="D350" s="4"/>
      <c r="E350" s="4" t="str">
        <f t="shared" si="361"/>
        <v>X</v>
      </c>
      <c r="F350" s="4" t="s">
        <v>99</v>
      </c>
      <c r="G350" s="102">
        <v>13</v>
      </c>
      <c r="H350" s="4" t="str">
        <f t="shared" si="354"/>
        <v>XXX937/13</v>
      </c>
      <c r="I350" s="4" t="s">
        <v>8</v>
      </c>
      <c r="J350" s="4" t="s">
        <v>8</v>
      </c>
      <c r="K350" s="7">
        <v>0.70972222222222225</v>
      </c>
      <c r="L350" s="5">
        <v>0.71180555555555547</v>
      </c>
      <c r="M350" s="4" t="s">
        <v>32</v>
      </c>
      <c r="N350" s="5">
        <v>0.74305555555555547</v>
      </c>
      <c r="O350" s="4" t="s">
        <v>33</v>
      </c>
      <c r="P350" s="14" t="str">
        <f t="shared" si="355"/>
        <v>OK</v>
      </c>
      <c r="Q350" s="15">
        <f t="shared" si="356"/>
        <v>3.125E-2</v>
      </c>
      <c r="R350" s="15">
        <f t="shared" si="357"/>
        <v>2.0833333333332149E-3</v>
      </c>
      <c r="S350" s="15">
        <f t="shared" si="358"/>
        <v>3.3333333333333215E-2</v>
      </c>
      <c r="T350" s="15">
        <f t="shared" si="360"/>
        <v>1.5972222222222276E-2</v>
      </c>
      <c r="U350" s="4">
        <v>32.1</v>
      </c>
      <c r="V350" s="4">
        <f>INDEX('Počty dní'!A:E,MATCH(E350,'Počty dní'!C:C,0),4)</f>
        <v>195</v>
      </c>
      <c r="W350" s="70">
        <f t="shared" si="362"/>
        <v>6259.5</v>
      </c>
    </row>
    <row r="351" spans="1:23" ht="15" thickBot="1" x14ac:dyDescent="0.35">
      <c r="A351" s="69">
        <v>724</v>
      </c>
      <c r="B351" s="4">
        <v>7024</v>
      </c>
      <c r="C351" s="4" t="s">
        <v>7</v>
      </c>
      <c r="D351" s="4"/>
      <c r="E351" s="4" t="str">
        <f t="shared" si="361"/>
        <v>X</v>
      </c>
      <c r="F351" s="4" t="s">
        <v>99</v>
      </c>
      <c r="G351" s="102">
        <v>16</v>
      </c>
      <c r="H351" s="4" t="str">
        <f t="shared" si="354"/>
        <v>XXX937/16</v>
      </c>
      <c r="I351" s="4" t="s">
        <v>8</v>
      </c>
      <c r="J351" s="4" t="s">
        <v>8</v>
      </c>
      <c r="K351" s="7">
        <v>0.75347222222222221</v>
      </c>
      <c r="L351" s="5">
        <v>0.75694444444444453</v>
      </c>
      <c r="M351" s="4" t="s">
        <v>33</v>
      </c>
      <c r="N351" s="5">
        <v>0.78819444444444453</v>
      </c>
      <c r="O351" s="4" t="s">
        <v>32</v>
      </c>
      <c r="P351" s="14"/>
      <c r="Q351" s="15">
        <f t="shared" si="356"/>
        <v>3.125E-2</v>
      </c>
      <c r="R351" s="15">
        <f t="shared" si="357"/>
        <v>3.4722222222223209E-3</v>
      </c>
      <c r="S351" s="15">
        <f t="shared" si="358"/>
        <v>3.4722222222222321E-2</v>
      </c>
      <c r="T351" s="15">
        <f t="shared" si="360"/>
        <v>1.0416666666666741E-2</v>
      </c>
      <c r="U351" s="4">
        <v>32.1</v>
      </c>
      <c r="V351" s="4">
        <f>INDEX('Počty dní'!A:E,MATCH(E351,'Počty dní'!C:C,0),4)</f>
        <v>195</v>
      </c>
      <c r="W351" s="70">
        <f t="shared" si="362"/>
        <v>6259.5</v>
      </c>
    </row>
    <row r="352" spans="1:23" ht="15" thickBot="1" x14ac:dyDescent="0.35">
      <c r="A352" s="48" t="str">
        <f ca="1">CONCATENATE(INDIRECT("R[-3]C[0]",FALSE),"celkem")</f>
        <v>724celkem</v>
      </c>
      <c r="B352" s="49"/>
      <c r="C352" s="49" t="str">
        <f ca="1">INDIRECT("R[-1]C[12]",FALSE)</f>
        <v>Pacov,,aut.nádr.</v>
      </c>
      <c r="D352" s="50"/>
      <c r="E352" s="49"/>
      <c r="F352" s="50"/>
      <c r="G352" s="103"/>
      <c r="H352" s="51"/>
      <c r="I352" s="52"/>
      <c r="J352" s="53" t="str">
        <f ca="1">INDIRECT("R[-3]C[0]",FALSE)</f>
        <v>S</v>
      </c>
      <c r="K352" s="54"/>
      <c r="L352" s="55"/>
      <c r="M352" s="56"/>
      <c r="N352" s="55"/>
      <c r="O352" s="57"/>
      <c r="P352" s="49"/>
      <c r="Q352" s="58">
        <f>SUM(Q344:Q351)</f>
        <v>0.28819444444444442</v>
      </c>
      <c r="R352" s="58">
        <f t="shared" ref="R352:T352" si="363">SUM(R344:R351)</f>
        <v>1.7361111111110938E-2</v>
      </c>
      <c r="S352" s="58">
        <f t="shared" si="363"/>
        <v>0.30555555555555536</v>
      </c>
      <c r="T352" s="58">
        <f t="shared" si="363"/>
        <v>0.27291666666666692</v>
      </c>
      <c r="U352" s="59">
        <f>SUM(U344:U351)</f>
        <v>254.79999999999998</v>
      </c>
      <c r="V352" s="60"/>
      <c r="W352" s="61">
        <f>SUM(W344:W351)</f>
        <v>49686</v>
      </c>
    </row>
    <row r="353" spans="1:23" x14ac:dyDescent="0.3">
      <c r="L353" s="1"/>
      <c r="N353" s="1"/>
      <c r="Q353" s="1"/>
      <c r="R353" s="1"/>
      <c r="S353" s="1"/>
      <c r="T353" s="1"/>
    </row>
    <row r="354" spans="1:23" ht="15" thickBot="1" x14ac:dyDescent="0.35"/>
    <row r="355" spans="1:23" x14ac:dyDescent="0.3">
      <c r="A355" s="62">
        <v>725</v>
      </c>
      <c r="B355" s="63">
        <v>7025</v>
      </c>
      <c r="C355" s="63" t="s">
        <v>7</v>
      </c>
      <c r="D355" s="63"/>
      <c r="E355" s="63" t="str">
        <f t="shared" ref="E355:E360" si="364">CONCATENATE(C355,D355)</f>
        <v>X</v>
      </c>
      <c r="F355" s="63" t="s">
        <v>36</v>
      </c>
      <c r="G355" s="101">
        <v>2</v>
      </c>
      <c r="H355" s="63" t="str">
        <f t="shared" ref="H355:H360" si="365">CONCATENATE(F355,"/",G355)</f>
        <v>XXX301/2</v>
      </c>
      <c r="I355" s="63" t="s">
        <v>8</v>
      </c>
      <c r="J355" s="63" t="s">
        <v>8</v>
      </c>
      <c r="K355" s="64">
        <v>0.18194444444444444</v>
      </c>
      <c r="L355" s="65">
        <v>0.18402777777777779</v>
      </c>
      <c r="M355" s="63" t="s">
        <v>37</v>
      </c>
      <c r="N355" s="65">
        <v>0.22708333333333333</v>
      </c>
      <c r="O355" s="63" t="s">
        <v>23</v>
      </c>
      <c r="P355" s="66" t="str">
        <f t="shared" ref="P355:P359" si="366">IF(M356=O355,"OK","POZOR")</f>
        <v>OK</v>
      </c>
      <c r="Q355" s="67">
        <f t="shared" ref="Q355:Q360" si="367">IF(ISNUMBER(G355),N355-L355,IF(F355="přejezd",N355-L355,0))</f>
        <v>4.3055555555555541E-2</v>
      </c>
      <c r="R355" s="67">
        <f t="shared" ref="R355:R360" si="368">IF(ISNUMBER(G355),L355-K355,0)</f>
        <v>2.0833333333333537E-3</v>
      </c>
      <c r="S355" s="67">
        <f t="shared" ref="S355:S360" si="369">Q355+R355</f>
        <v>4.5138888888888895E-2</v>
      </c>
      <c r="T355" s="67"/>
      <c r="U355" s="63">
        <v>37.200000000000003</v>
      </c>
      <c r="V355" s="63">
        <f>INDEX('Počty dní'!A:E,MATCH(E355,'Počty dní'!C:C,0),4)</f>
        <v>195</v>
      </c>
      <c r="W355" s="68">
        <f t="shared" ref="W355:W360" si="370">V355*U355</f>
        <v>7254.0000000000009</v>
      </c>
    </row>
    <row r="356" spans="1:23" x14ac:dyDescent="0.3">
      <c r="A356" s="69">
        <v>725</v>
      </c>
      <c r="B356" s="4">
        <v>7025</v>
      </c>
      <c r="C356" s="4" t="s">
        <v>7</v>
      </c>
      <c r="D356" s="4"/>
      <c r="E356" s="4" t="str">
        <f t="shared" si="364"/>
        <v>X</v>
      </c>
      <c r="F356" s="4" t="s">
        <v>36</v>
      </c>
      <c r="G356" s="102">
        <v>1</v>
      </c>
      <c r="H356" s="4" t="str">
        <f t="shared" si="365"/>
        <v>XXX301/1</v>
      </c>
      <c r="I356" s="4" t="s">
        <v>8</v>
      </c>
      <c r="J356" s="4" t="s">
        <v>8</v>
      </c>
      <c r="K356" s="7">
        <v>0.26180555555555557</v>
      </c>
      <c r="L356" s="5">
        <v>0.2638888888888889</v>
      </c>
      <c r="M356" s="4" t="s">
        <v>23</v>
      </c>
      <c r="N356" s="5">
        <v>0.31527777777777777</v>
      </c>
      <c r="O356" s="4" t="s">
        <v>37</v>
      </c>
      <c r="P356" s="14" t="str">
        <f t="shared" si="366"/>
        <v>OK</v>
      </c>
      <c r="Q356" s="15">
        <f t="shared" si="367"/>
        <v>5.1388888888888873E-2</v>
      </c>
      <c r="R356" s="15">
        <f t="shared" si="368"/>
        <v>2.0833333333333259E-3</v>
      </c>
      <c r="S356" s="15">
        <f t="shared" si="369"/>
        <v>5.3472222222222199E-2</v>
      </c>
      <c r="T356" s="15">
        <f t="shared" ref="T356:T360" si="371">K356-N355</f>
        <v>3.4722222222222238E-2</v>
      </c>
      <c r="U356" s="4">
        <v>42.1</v>
      </c>
      <c r="V356" s="4">
        <f>INDEX('Počty dní'!A:E,MATCH(E356,'Počty dní'!C:C,0),4)</f>
        <v>195</v>
      </c>
      <c r="W356" s="70">
        <f t="shared" si="370"/>
        <v>8209.5</v>
      </c>
    </row>
    <row r="357" spans="1:23" x14ac:dyDescent="0.3">
      <c r="A357" s="69">
        <v>725</v>
      </c>
      <c r="B357" s="4">
        <v>7025</v>
      </c>
      <c r="C357" s="4" t="s">
        <v>7</v>
      </c>
      <c r="D357" s="4"/>
      <c r="E357" s="4" t="str">
        <f t="shared" si="364"/>
        <v>X</v>
      </c>
      <c r="F357" s="4" t="s">
        <v>36</v>
      </c>
      <c r="G357" s="102">
        <v>6</v>
      </c>
      <c r="H357" s="4" t="str">
        <f t="shared" si="365"/>
        <v>XXX301/6</v>
      </c>
      <c r="I357" s="4" t="s">
        <v>8</v>
      </c>
      <c r="J357" s="4" t="s">
        <v>8</v>
      </c>
      <c r="K357" s="7">
        <v>0.34861111111111115</v>
      </c>
      <c r="L357" s="5">
        <v>0.35069444444444442</v>
      </c>
      <c r="M357" s="4" t="s">
        <v>37</v>
      </c>
      <c r="N357" s="5">
        <v>0.39374999999999999</v>
      </c>
      <c r="O357" s="4" t="s">
        <v>23</v>
      </c>
      <c r="P357" s="14" t="str">
        <f t="shared" si="366"/>
        <v>OK</v>
      </c>
      <c r="Q357" s="15">
        <f t="shared" si="367"/>
        <v>4.3055555555555569E-2</v>
      </c>
      <c r="R357" s="15">
        <f t="shared" si="368"/>
        <v>2.0833333333332704E-3</v>
      </c>
      <c r="S357" s="15">
        <f t="shared" si="369"/>
        <v>4.513888888888884E-2</v>
      </c>
      <c r="T357" s="15">
        <f t="shared" si="371"/>
        <v>3.3333333333333381E-2</v>
      </c>
      <c r="U357" s="4">
        <v>37.200000000000003</v>
      </c>
      <c r="V357" s="4">
        <f>INDEX('Počty dní'!A:E,MATCH(E357,'Počty dní'!C:C,0),4)</f>
        <v>195</v>
      </c>
      <c r="W357" s="70">
        <f t="shared" si="370"/>
        <v>7254.0000000000009</v>
      </c>
    </row>
    <row r="358" spans="1:23" x14ac:dyDescent="0.3">
      <c r="A358" s="69">
        <v>725</v>
      </c>
      <c r="B358" s="4">
        <v>7025</v>
      </c>
      <c r="C358" s="4" t="s">
        <v>7</v>
      </c>
      <c r="D358" s="4"/>
      <c r="E358" s="4" t="str">
        <f t="shared" si="364"/>
        <v>X</v>
      </c>
      <c r="F358" s="4" t="s">
        <v>36</v>
      </c>
      <c r="G358" s="102">
        <v>5</v>
      </c>
      <c r="H358" s="4" t="str">
        <f t="shared" si="365"/>
        <v>XXX301/5</v>
      </c>
      <c r="I358" s="4" t="s">
        <v>8</v>
      </c>
      <c r="J358" s="4" t="s">
        <v>8</v>
      </c>
      <c r="K358" s="7">
        <v>0.52083333333333337</v>
      </c>
      <c r="L358" s="5">
        <v>0.5229166666666667</v>
      </c>
      <c r="M358" s="4" t="s">
        <v>23</v>
      </c>
      <c r="N358" s="5">
        <v>0.56527777777777777</v>
      </c>
      <c r="O358" s="4" t="s">
        <v>37</v>
      </c>
      <c r="P358" s="14" t="str">
        <f t="shared" si="366"/>
        <v>OK</v>
      </c>
      <c r="Q358" s="15">
        <f t="shared" si="367"/>
        <v>4.2361111111111072E-2</v>
      </c>
      <c r="R358" s="15">
        <f t="shared" si="368"/>
        <v>2.0833333333333259E-3</v>
      </c>
      <c r="S358" s="15">
        <f t="shared" si="369"/>
        <v>4.4444444444444398E-2</v>
      </c>
      <c r="T358" s="15">
        <f t="shared" si="371"/>
        <v>0.12708333333333338</v>
      </c>
      <c r="U358" s="4">
        <v>35.9</v>
      </c>
      <c r="V358" s="4">
        <f>INDEX('Počty dní'!A:E,MATCH(E358,'Počty dní'!C:C,0),4)</f>
        <v>195</v>
      </c>
      <c r="W358" s="70">
        <f t="shared" si="370"/>
        <v>7000.5</v>
      </c>
    </row>
    <row r="359" spans="1:23" x14ac:dyDescent="0.3">
      <c r="A359" s="69">
        <v>725</v>
      </c>
      <c r="B359" s="4">
        <v>7025</v>
      </c>
      <c r="C359" s="4" t="s">
        <v>7</v>
      </c>
      <c r="D359" s="4"/>
      <c r="E359" s="4" t="str">
        <f t="shared" si="364"/>
        <v>X</v>
      </c>
      <c r="F359" s="4" t="s">
        <v>36</v>
      </c>
      <c r="G359" s="102">
        <v>10</v>
      </c>
      <c r="H359" s="4" t="str">
        <f t="shared" si="365"/>
        <v>XXX301/10</v>
      </c>
      <c r="I359" s="4" t="s">
        <v>8</v>
      </c>
      <c r="J359" s="4" t="s">
        <v>8</v>
      </c>
      <c r="K359" s="7">
        <v>0.59861111111111109</v>
      </c>
      <c r="L359" s="5">
        <v>0.60069444444444442</v>
      </c>
      <c r="M359" s="4" t="s">
        <v>37</v>
      </c>
      <c r="N359" s="5">
        <v>0.65138888888888891</v>
      </c>
      <c r="O359" s="4" t="s">
        <v>23</v>
      </c>
      <c r="P359" s="14" t="str">
        <f t="shared" si="366"/>
        <v>OK</v>
      </c>
      <c r="Q359" s="15">
        <f t="shared" si="367"/>
        <v>5.0694444444444486E-2</v>
      </c>
      <c r="R359" s="15">
        <f t="shared" si="368"/>
        <v>2.0833333333333259E-3</v>
      </c>
      <c r="S359" s="15">
        <f t="shared" si="369"/>
        <v>5.2777777777777812E-2</v>
      </c>
      <c r="T359" s="15">
        <f t="shared" si="371"/>
        <v>3.3333333333333326E-2</v>
      </c>
      <c r="U359" s="4">
        <v>42.1</v>
      </c>
      <c r="V359" s="4">
        <f>INDEX('Počty dní'!A:E,MATCH(E359,'Počty dní'!C:C,0),4)</f>
        <v>195</v>
      </c>
      <c r="W359" s="70">
        <f t="shared" si="370"/>
        <v>8209.5</v>
      </c>
    </row>
    <row r="360" spans="1:23" ht="15" thickBot="1" x14ac:dyDescent="0.35">
      <c r="A360" s="69">
        <v>725</v>
      </c>
      <c r="B360" s="4">
        <v>7025</v>
      </c>
      <c r="C360" s="4" t="s">
        <v>7</v>
      </c>
      <c r="D360" s="4"/>
      <c r="E360" s="4" t="str">
        <f t="shared" si="364"/>
        <v>X</v>
      </c>
      <c r="F360" s="4" t="s">
        <v>36</v>
      </c>
      <c r="G360" s="102">
        <v>9</v>
      </c>
      <c r="H360" s="4" t="str">
        <f t="shared" si="365"/>
        <v>XXX301/9</v>
      </c>
      <c r="I360" s="4" t="s">
        <v>8</v>
      </c>
      <c r="J360" s="4" t="s">
        <v>8</v>
      </c>
      <c r="K360" s="7">
        <v>0.6875</v>
      </c>
      <c r="L360" s="5">
        <v>0.68958333333333333</v>
      </c>
      <c r="M360" s="4" t="s">
        <v>23</v>
      </c>
      <c r="N360" s="5">
        <v>0.7319444444444444</v>
      </c>
      <c r="O360" s="4" t="s">
        <v>37</v>
      </c>
      <c r="P360" s="14"/>
      <c r="Q360" s="15">
        <f t="shared" si="367"/>
        <v>4.2361111111111072E-2</v>
      </c>
      <c r="R360" s="15">
        <f t="shared" si="368"/>
        <v>2.0833333333333259E-3</v>
      </c>
      <c r="S360" s="15">
        <f t="shared" si="369"/>
        <v>4.4444444444444398E-2</v>
      </c>
      <c r="T360" s="15">
        <f t="shared" si="371"/>
        <v>3.6111111111111094E-2</v>
      </c>
      <c r="U360" s="4">
        <v>37.200000000000003</v>
      </c>
      <c r="V360" s="4">
        <f>INDEX('Počty dní'!A:E,MATCH(E360,'Počty dní'!C:C,0),4)</f>
        <v>195</v>
      </c>
      <c r="W360" s="70">
        <f t="shared" si="370"/>
        <v>7254.0000000000009</v>
      </c>
    </row>
    <row r="361" spans="1:23" ht="15" thickBot="1" x14ac:dyDescent="0.35">
      <c r="A361" s="48" t="str">
        <f ca="1">CONCATENATE(INDIRECT("R[-3]C[0]",FALSE),"celkem")</f>
        <v>725celkem</v>
      </c>
      <c r="B361" s="49"/>
      <c r="C361" s="49" t="str">
        <f ca="1">INDIRECT("R[-1]C[12]",FALSE)</f>
        <v>Lukavec</v>
      </c>
      <c r="D361" s="50"/>
      <c r="E361" s="49"/>
      <c r="F361" s="50"/>
      <c r="G361" s="103"/>
      <c r="H361" s="51"/>
      <c r="I361" s="52"/>
      <c r="J361" s="53" t="str">
        <f ca="1">INDIRECT("R[-3]C[0]",FALSE)</f>
        <v>S</v>
      </c>
      <c r="K361" s="54"/>
      <c r="L361" s="55"/>
      <c r="M361" s="56"/>
      <c r="N361" s="55"/>
      <c r="O361" s="57"/>
      <c r="P361" s="49"/>
      <c r="Q361" s="58">
        <f>SUM(Q355:Q360)</f>
        <v>0.27291666666666659</v>
      </c>
      <c r="R361" s="58">
        <f t="shared" ref="R361:T361" si="372">SUM(R355:R360)</f>
        <v>1.2499999999999928E-2</v>
      </c>
      <c r="S361" s="58">
        <f t="shared" si="372"/>
        <v>0.28541666666666654</v>
      </c>
      <c r="T361" s="58">
        <f t="shared" si="372"/>
        <v>0.26458333333333339</v>
      </c>
      <c r="U361" s="59">
        <f>SUM(U355:U360)</f>
        <v>231.7</v>
      </c>
      <c r="V361" s="60"/>
      <c r="W361" s="61">
        <f>SUM(W355:W360)</f>
        <v>45181.5</v>
      </c>
    </row>
    <row r="362" spans="1:23" x14ac:dyDescent="0.3">
      <c r="L362" s="1"/>
      <c r="N362" s="1"/>
      <c r="Q362" s="1"/>
      <c r="R362" s="1"/>
      <c r="S362" s="1"/>
      <c r="T362" s="1"/>
    </row>
    <row r="363" spans="1:23" ht="15" thickBot="1" x14ac:dyDescent="0.35">
      <c r="L363" s="1"/>
      <c r="N363" s="1"/>
      <c r="Q363" s="1"/>
      <c r="R363" s="1"/>
      <c r="S363" s="1"/>
      <c r="T363" s="1"/>
    </row>
    <row r="364" spans="1:23" x14ac:dyDescent="0.3">
      <c r="A364" s="62">
        <v>726</v>
      </c>
      <c r="B364" s="63">
        <v>7026</v>
      </c>
      <c r="C364" s="63" t="s">
        <v>7</v>
      </c>
      <c r="D364" s="63"/>
      <c r="E364" s="63" t="str">
        <f t="shared" ref="E364:E369" si="373">CONCATENATE(C364,D364)</f>
        <v>X</v>
      </c>
      <c r="F364" s="63" t="s">
        <v>36</v>
      </c>
      <c r="G364" s="101">
        <v>4</v>
      </c>
      <c r="H364" s="63" t="str">
        <f t="shared" ref="H364:H369" si="374">CONCATENATE(F364,"/",G364)</f>
        <v>XXX301/4</v>
      </c>
      <c r="I364" s="63" t="s">
        <v>8</v>
      </c>
      <c r="J364" s="63" t="s">
        <v>8</v>
      </c>
      <c r="K364" s="64">
        <v>0.26527777777777778</v>
      </c>
      <c r="L364" s="65">
        <v>0.2673611111111111</v>
      </c>
      <c r="M364" s="63" t="s">
        <v>37</v>
      </c>
      <c r="N364" s="65">
        <v>0.31041666666666667</v>
      </c>
      <c r="O364" s="63" t="s">
        <v>23</v>
      </c>
      <c r="P364" s="66" t="str">
        <f t="shared" ref="P364:P368" si="375">IF(M365=O364,"OK","POZOR")</f>
        <v>OK</v>
      </c>
      <c r="Q364" s="67">
        <f t="shared" ref="Q364:Q369" si="376">IF(ISNUMBER(G364),N364-L364,IF(F364="přejezd",N364-L364,0))</f>
        <v>4.3055555555555569E-2</v>
      </c>
      <c r="R364" s="67">
        <f t="shared" ref="R364:R369" si="377">IF(ISNUMBER(G364),L364-K364,0)</f>
        <v>2.0833333333333259E-3</v>
      </c>
      <c r="S364" s="67">
        <f t="shared" ref="S364:S369" si="378">Q364+R364</f>
        <v>4.5138888888888895E-2</v>
      </c>
      <c r="T364" s="67"/>
      <c r="U364" s="63">
        <v>35.9</v>
      </c>
      <c r="V364" s="63">
        <f>INDEX('Počty dní'!A:E,MATCH(E364,'Počty dní'!C:C,0),4)</f>
        <v>195</v>
      </c>
      <c r="W364" s="68">
        <f t="shared" ref="W364:W369" si="379">V364*U364</f>
        <v>7000.5</v>
      </c>
    </row>
    <row r="365" spans="1:23" x14ac:dyDescent="0.3">
      <c r="A365" s="69">
        <v>726</v>
      </c>
      <c r="B365" s="4">
        <v>7026</v>
      </c>
      <c r="C365" s="4" t="s">
        <v>7</v>
      </c>
      <c r="D365" s="4"/>
      <c r="E365" s="4" t="str">
        <f t="shared" si="373"/>
        <v>X</v>
      </c>
      <c r="F365" s="4" t="s">
        <v>36</v>
      </c>
      <c r="G365" s="102">
        <v>3</v>
      </c>
      <c r="H365" s="4" t="str">
        <f t="shared" si="374"/>
        <v>XXX301/3</v>
      </c>
      <c r="I365" s="4" t="s">
        <v>8</v>
      </c>
      <c r="J365" s="4" t="s">
        <v>8</v>
      </c>
      <c r="K365" s="7">
        <v>0.4375</v>
      </c>
      <c r="L365" s="5">
        <v>0.43958333333333338</v>
      </c>
      <c r="M365" s="4" t="s">
        <v>23</v>
      </c>
      <c r="N365" s="5">
        <v>0.48194444444444445</v>
      </c>
      <c r="O365" s="4" t="s">
        <v>37</v>
      </c>
      <c r="P365" s="14" t="str">
        <f t="shared" si="375"/>
        <v>OK</v>
      </c>
      <c r="Q365" s="15">
        <f t="shared" si="376"/>
        <v>4.2361111111111072E-2</v>
      </c>
      <c r="R365" s="15">
        <f t="shared" si="377"/>
        <v>2.0833333333333814E-3</v>
      </c>
      <c r="S365" s="15">
        <f t="shared" si="378"/>
        <v>4.4444444444444453E-2</v>
      </c>
      <c r="T365" s="15">
        <f t="shared" ref="T365:T369" si="380">K365-N364</f>
        <v>0.12708333333333333</v>
      </c>
      <c r="U365" s="4">
        <v>37.200000000000003</v>
      </c>
      <c r="V365" s="4">
        <f>INDEX('Počty dní'!A:E,MATCH(E365,'Počty dní'!C:C,0),4)</f>
        <v>195</v>
      </c>
      <c r="W365" s="70">
        <f t="shared" si="379"/>
        <v>7254.0000000000009</v>
      </c>
    </row>
    <row r="366" spans="1:23" x14ac:dyDescent="0.3">
      <c r="A366" s="69">
        <v>726</v>
      </c>
      <c r="B366" s="4">
        <v>7026</v>
      </c>
      <c r="C366" s="4" t="s">
        <v>7</v>
      </c>
      <c r="D366" s="4"/>
      <c r="E366" s="4" t="str">
        <f t="shared" si="373"/>
        <v>X</v>
      </c>
      <c r="F366" s="4" t="s">
        <v>36</v>
      </c>
      <c r="G366" s="102">
        <v>8</v>
      </c>
      <c r="H366" s="4" t="str">
        <f t="shared" si="374"/>
        <v>XXX301/8</v>
      </c>
      <c r="I366" s="4" t="s">
        <v>8</v>
      </c>
      <c r="J366" s="4" t="s">
        <v>8</v>
      </c>
      <c r="K366" s="7">
        <v>0.51527777777777783</v>
      </c>
      <c r="L366" s="5">
        <v>0.51736111111111105</v>
      </c>
      <c r="M366" s="4" t="s">
        <v>37</v>
      </c>
      <c r="N366" s="5">
        <v>0.56805555555555554</v>
      </c>
      <c r="O366" s="4" t="s">
        <v>23</v>
      </c>
      <c r="P366" s="14" t="str">
        <f t="shared" si="375"/>
        <v>OK</v>
      </c>
      <c r="Q366" s="15">
        <f t="shared" si="376"/>
        <v>5.0694444444444486E-2</v>
      </c>
      <c r="R366" s="15">
        <f t="shared" si="377"/>
        <v>2.0833333333332149E-3</v>
      </c>
      <c r="S366" s="15">
        <f t="shared" si="378"/>
        <v>5.2777777777777701E-2</v>
      </c>
      <c r="T366" s="15">
        <f t="shared" si="380"/>
        <v>3.3333333333333381E-2</v>
      </c>
      <c r="U366" s="4">
        <v>42.1</v>
      </c>
      <c r="V366" s="4">
        <f>INDEX('Počty dní'!A:E,MATCH(E366,'Počty dní'!C:C,0),4)</f>
        <v>195</v>
      </c>
      <c r="W366" s="70">
        <f t="shared" si="379"/>
        <v>8209.5</v>
      </c>
    </row>
    <row r="367" spans="1:23" x14ac:dyDescent="0.3">
      <c r="A367" s="69">
        <v>726</v>
      </c>
      <c r="B367" s="4">
        <v>7026</v>
      </c>
      <c r="C367" s="4" t="s">
        <v>7</v>
      </c>
      <c r="D367" s="4"/>
      <c r="E367" s="4" t="str">
        <f t="shared" si="373"/>
        <v>X</v>
      </c>
      <c r="F367" s="4" t="s">
        <v>36</v>
      </c>
      <c r="G367" s="102">
        <v>7</v>
      </c>
      <c r="H367" s="4" t="str">
        <f t="shared" si="374"/>
        <v>XXX301/7</v>
      </c>
      <c r="I367" s="4" t="s">
        <v>8</v>
      </c>
      <c r="J367" s="4" t="s">
        <v>8</v>
      </c>
      <c r="K367" s="7">
        <v>0.60277777777777775</v>
      </c>
      <c r="L367" s="5">
        <v>0.60625000000000007</v>
      </c>
      <c r="M367" s="4" t="s">
        <v>23</v>
      </c>
      <c r="N367" s="5">
        <v>0.64861111111111114</v>
      </c>
      <c r="O367" s="4" t="s">
        <v>37</v>
      </c>
      <c r="P367" s="14" t="str">
        <f t="shared" si="375"/>
        <v>OK</v>
      </c>
      <c r="Q367" s="15">
        <f t="shared" si="376"/>
        <v>4.2361111111111072E-2</v>
      </c>
      <c r="R367" s="15">
        <f t="shared" si="377"/>
        <v>3.4722222222223209E-3</v>
      </c>
      <c r="S367" s="15">
        <f t="shared" si="378"/>
        <v>4.5833333333333393E-2</v>
      </c>
      <c r="T367" s="15">
        <f t="shared" si="380"/>
        <v>3.472222222222221E-2</v>
      </c>
      <c r="U367" s="4">
        <v>35.9</v>
      </c>
      <c r="V367" s="4">
        <f>INDEX('Počty dní'!A:E,MATCH(E367,'Počty dní'!C:C,0),4)</f>
        <v>195</v>
      </c>
      <c r="W367" s="70">
        <f t="shared" si="379"/>
        <v>7000.5</v>
      </c>
    </row>
    <row r="368" spans="1:23" x14ac:dyDescent="0.3">
      <c r="A368" s="69">
        <v>726</v>
      </c>
      <c r="B368" s="4">
        <v>7026</v>
      </c>
      <c r="C368" s="4" t="s">
        <v>7</v>
      </c>
      <c r="D368" s="4"/>
      <c r="E368" s="4" t="str">
        <f t="shared" si="373"/>
        <v>X</v>
      </c>
      <c r="F368" s="4" t="s">
        <v>36</v>
      </c>
      <c r="G368" s="102">
        <v>12</v>
      </c>
      <c r="H368" s="4" t="str">
        <f t="shared" si="374"/>
        <v>XXX301/12</v>
      </c>
      <c r="I368" s="4" t="s">
        <v>8</v>
      </c>
      <c r="J368" s="4" t="s">
        <v>8</v>
      </c>
      <c r="K368" s="7">
        <v>0.68194444444444446</v>
      </c>
      <c r="L368" s="5">
        <v>0.68402777777777779</v>
      </c>
      <c r="M368" s="4" t="s">
        <v>37</v>
      </c>
      <c r="N368" s="5">
        <v>0.7270833333333333</v>
      </c>
      <c r="O368" s="4" t="s">
        <v>23</v>
      </c>
      <c r="P368" s="14" t="str">
        <f t="shared" si="375"/>
        <v>OK</v>
      </c>
      <c r="Q368" s="15">
        <f t="shared" si="376"/>
        <v>4.3055555555555514E-2</v>
      </c>
      <c r="R368" s="15">
        <f t="shared" si="377"/>
        <v>2.0833333333333259E-3</v>
      </c>
      <c r="S368" s="15">
        <f t="shared" si="378"/>
        <v>4.513888888888884E-2</v>
      </c>
      <c r="T368" s="15">
        <f t="shared" si="380"/>
        <v>3.3333333333333326E-2</v>
      </c>
      <c r="U368" s="4">
        <v>37.200000000000003</v>
      </c>
      <c r="V368" s="4">
        <f>INDEX('Počty dní'!A:E,MATCH(E368,'Počty dní'!C:C,0),4)</f>
        <v>195</v>
      </c>
      <c r="W368" s="70">
        <f t="shared" si="379"/>
        <v>7254.0000000000009</v>
      </c>
    </row>
    <row r="369" spans="1:23" ht="15" thickBot="1" x14ac:dyDescent="0.35">
      <c r="A369" s="69">
        <v>726</v>
      </c>
      <c r="B369" s="4">
        <v>7026</v>
      </c>
      <c r="C369" s="4" t="s">
        <v>7</v>
      </c>
      <c r="D369" s="4"/>
      <c r="E369" s="4" t="str">
        <f t="shared" si="373"/>
        <v>X</v>
      </c>
      <c r="F369" s="4" t="s">
        <v>36</v>
      </c>
      <c r="G369" s="102">
        <v>11</v>
      </c>
      <c r="H369" s="4" t="str">
        <f t="shared" si="374"/>
        <v>XXX301/11</v>
      </c>
      <c r="I369" s="4" t="s">
        <v>8</v>
      </c>
      <c r="J369" s="4" t="s">
        <v>8</v>
      </c>
      <c r="K369" s="7">
        <v>0.77083333333333337</v>
      </c>
      <c r="L369" s="5">
        <v>0.7729166666666667</v>
      </c>
      <c r="M369" s="4" t="s">
        <v>23</v>
      </c>
      <c r="N369" s="5">
        <v>0.81527777777777777</v>
      </c>
      <c r="O369" s="4" t="s">
        <v>37</v>
      </c>
      <c r="P369" s="14"/>
      <c r="Q369" s="15">
        <f t="shared" si="376"/>
        <v>4.2361111111111072E-2</v>
      </c>
      <c r="R369" s="15">
        <f t="shared" si="377"/>
        <v>2.0833333333333259E-3</v>
      </c>
      <c r="S369" s="15">
        <f t="shared" si="378"/>
        <v>4.4444444444444398E-2</v>
      </c>
      <c r="T369" s="15">
        <f t="shared" si="380"/>
        <v>4.3750000000000067E-2</v>
      </c>
      <c r="U369" s="4">
        <v>37.200000000000003</v>
      </c>
      <c r="V369" s="4">
        <f>INDEX('Počty dní'!A:E,MATCH(E369,'Počty dní'!C:C,0),4)</f>
        <v>195</v>
      </c>
      <c r="W369" s="70">
        <f t="shared" si="379"/>
        <v>7254.0000000000009</v>
      </c>
    </row>
    <row r="370" spans="1:23" ht="15" thickBot="1" x14ac:dyDescent="0.35">
      <c r="A370" s="48" t="str">
        <f ca="1">CONCATENATE(INDIRECT("R[-3]C[0]",FALSE),"celkem")</f>
        <v>726celkem</v>
      </c>
      <c r="B370" s="49"/>
      <c r="C370" s="49" t="str">
        <f ca="1">INDIRECT("R[-1]C[12]",FALSE)</f>
        <v>Lukavec</v>
      </c>
      <c r="D370" s="50"/>
      <c r="E370" s="49"/>
      <c r="F370" s="50"/>
      <c r="G370" s="103"/>
      <c r="H370" s="51"/>
      <c r="I370" s="52"/>
      <c r="J370" s="53" t="str">
        <f ca="1">INDIRECT("R[-3]C[0]",FALSE)</f>
        <v>S</v>
      </c>
      <c r="K370" s="54"/>
      <c r="L370" s="55"/>
      <c r="M370" s="56"/>
      <c r="N370" s="55"/>
      <c r="O370" s="57"/>
      <c r="P370" s="49"/>
      <c r="Q370" s="58">
        <f>SUM(Q364:Q369)</f>
        <v>0.26388888888888878</v>
      </c>
      <c r="R370" s="58">
        <f t="shared" ref="R370:T370" si="381">SUM(R364:R369)</f>
        <v>1.3888888888888895E-2</v>
      </c>
      <c r="S370" s="58">
        <f t="shared" si="381"/>
        <v>0.27777777777777768</v>
      </c>
      <c r="T370" s="58">
        <f t="shared" si="381"/>
        <v>0.27222222222222231</v>
      </c>
      <c r="U370" s="59">
        <f>SUM(U364:U369)</f>
        <v>225.5</v>
      </c>
      <c r="V370" s="60"/>
      <c r="W370" s="61">
        <f>SUM(W364:W369)</f>
        <v>43972.5</v>
      </c>
    </row>
    <row r="372" spans="1:23" ht="15" thickBot="1" x14ac:dyDescent="0.35"/>
    <row r="373" spans="1:23" x14ac:dyDescent="0.3">
      <c r="A373" s="62">
        <v>727</v>
      </c>
      <c r="B373" s="63">
        <v>7027</v>
      </c>
      <c r="C373" s="63" t="s">
        <v>7</v>
      </c>
      <c r="D373" s="63"/>
      <c r="E373" s="63" t="str">
        <f t="shared" ref="E373:E413" si="382">CONCATENATE(C373,D373)</f>
        <v>X</v>
      </c>
      <c r="F373" s="63" t="s">
        <v>95</v>
      </c>
      <c r="G373" s="101">
        <v>1</v>
      </c>
      <c r="H373" s="63" t="str">
        <f t="shared" ref="H373:H392" si="383">CONCATENATE(F373,"/",G373)</f>
        <v>XXX865/1</v>
      </c>
      <c r="I373" s="63" t="s">
        <v>8</v>
      </c>
      <c r="J373" s="63" t="s">
        <v>8</v>
      </c>
      <c r="K373" s="64">
        <v>0.20347222222222219</v>
      </c>
      <c r="L373" s="65">
        <v>0.20486111111111113</v>
      </c>
      <c r="M373" s="63" t="s">
        <v>37</v>
      </c>
      <c r="N373" s="65">
        <v>0.21458333333333335</v>
      </c>
      <c r="O373" s="63" t="s">
        <v>50</v>
      </c>
      <c r="P373" s="66" t="str">
        <f t="shared" ref="P373:P391" si="384">IF(M374=O373,"OK","POZOR")</f>
        <v>OK</v>
      </c>
      <c r="Q373" s="67">
        <f t="shared" ref="Q373:Q392" si="385">IF(ISNUMBER(G373),N373-L373,IF(F373="přejezd",N373-L373,0))</f>
        <v>9.7222222222222154E-3</v>
      </c>
      <c r="R373" s="67">
        <f t="shared" ref="R373:R392" si="386">IF(ISNUMBER(G373),L373-K373,0)</f>
        <v>1.3888888888889395E-3</v>
      </c>
      <c r="S373" s="67">
        <f t="shared" ref="S373:S392" si="387">Q373+R373</f>
        <v>1.1111111111111155E-2</v>
      </c>
      <c r="T373" s="67"/>
      <c r="U373" s="63">
        <v>9.1999999999999993</v>
      </c>
      <c r="V373" s="63">
        <f>INDEX('Počty dní'!A:E,MATCH(E373,'Počty dní'!C:C,0),4)</f>
        <v>195</v>
      </c>
      <c r="W373" s="68">
        <f t="shared" ref="W373:W413" si="388">V373*U373</f>
        <v>1793.9999999999998</v>
      </c>
    </row>
    <row r="374" spans="1:23" x14ac:dyDescent="0.3">
      <c r="A374" s="69">
        <v>727</v>
      </c>
      <c r="B374" s="4">
        <v>7027</v>
      </c>
      <c r="C374" s="4" t="s">
        <v>7</v>
      </c>
      <c r="D374" s="4"/>
      <c r="E374" s="4" t="str">
        <f t="shared" ref="E374:E385" si="389">CONCATENATE(C374,D374)</f>
        <v>X</v>
      </c>
      <c r="F374" s="4" t="s">
        <v>95</v>
      </c>
      <c r="G374" s="102">
        <v>4</v>
      </c>
      <c r="H374" s="4" t="str">
        <f t="shared" si="383"/>
        <v>XXX865/4</v>
      </c>
      <c r="I374" s="4" t="s">
        <v>8</v>
      </c>
      <c r="J374" s="4" t="s">
        <v>8</v>
      </c>
      <c r="K374" s="7">
        <v>0.22083333333333333</v>
      </c>
      <c r="L374" s="5">
        <v>0.22222222222222221</v>
      </c>
      <c r="M374" s="4" t="s">
        <v>50</v>
      </c>
      <c r="N374" s="5">
        <v>0.23402777777777781</v>
      </c>
      <c r="O374" s="4" t="s">
        <v>52</v>
      </c>
      <c r="P374" s="14" t="str">
        <f t="shared" si="384"/>
        <v>OK</v>
      </c>
      <c r="Q374" s="15">
        <f t="shared" si="385"/>
        <v>1.1805555555555597E-2</v>
      </c>
      <c r="R374" s="15">
        <f t="shared" si="386"/>
        <v>1.388888888888884E-3</v>
      </c>
      <c r="S374" s="15">
        <f t="shared" si="387"/>
        <v>1.3194444444444481E-2</v>
      </c>
      <c r="T374" s="15">
        <f t="shared" ref="T374:T392" si="390">K374-N373</f>
        <v>6.2499999999999778E-3</v>
      </c>
      <c r="U374" s="4">
        <v>9.9</v>
      </c>
      <c r="V374" s="4">
        <f>INDEX('Počty dní'!A:E,MATCH(E374,'Počty dní'!C:C,0),4)</f>
        <v>195</v>
      </c>
      <c r="W374" s="70">
        <f t="shared" ref="W374:W392" si="391">V374*U374</f>
        <v>1930.5</v>
      </c>
    </row>
    <row r="375" spans="1:23" x14ac:dyDescent="0.3">
      <c r="A375" s="69">
        <v>727</v>
      </c>
      <c r="B375" s="4">
        <v>7027</v>
      </c>
      <c r="C375" s="4" t="s">
        <v>7</v>
      </c>
      <c r="D375" s="4"/>
      <c r="E375" s="4" t="str">
        <f t="shared" si="389"/>
        <v>X</v>
      </c>
      <c r="F375" s="4" t="s">
        <v>95</v>
      </c>
      <c r="G375" s="102">
        <v>3</v>
      </c>
      <c r="H375" s="4" t="str">
        <f t="shared" si="383"/>
        <v>XXX865/3</v>
      </c>
      <c r="I375" s="4" t="s">
        <v>8</v>
      </c>
      <c r="J375" s="4" t="s">
        <v>8</v>
      </c>
      <c r="K375" s="7">
        <v>0.24236111111111111</v>
      </c>
      <c r="L375" s="5">
        <v>0.24374999999999999</v>
      </c>
      <c r="M375" s="4" t="s">
        <v>52</v>
      </c>
      <c r="N375" s="5">
        <v>0.25625000000000003</v>
      </c>
      <c r="O375" s="4" t="s">
        <v>50</v>
      </c>
      <c r="P375" s="14" t="str">
        <f t="shared" si="384"/>
        <v>OK</v>
      </c>
      <c r="Q375" s="15">
        <f t="shared" si="385"/>
        <v>1.2500000000000039E-2</v>
      </c>
      <c r="R375" s="15">
        <f t="shared" si="386"/>
        <v>1.388888888888884E-3</v>
      </c>
      <c r="S375" s="15">
        <f t="shared" si="387"/>
        <v>1.3888888888888923E-2</v>
      </c>
      <c r="T375" s="15">
        <f t="shared" si="390"/>
        <v>8.3333333333333037E-3</v>
      </c>
      <c r="U375" s="4">
        <v>9.9</v>
      </c>
      <c r="V375" s="4">
        <f>INDEX('Počty dní'!A:E,MATCH(E375,'Počty dní'!C:C,0),4)</f>
        <v>195</v>
      </c>
      <c r="W375" s="70">
        <f t="shared" si="391"/>
        <v>1930.5</v>
      </c>
    </row>
    <row r="376" spans="1:23" x14ac:dyDescent="0.3">
      <c r="A376" s="69">
        <v>727</v>
      </c>
      <c r="B376" s="4">
        <v>7027</v>
      </c>
      <c r="C376" s="4" t="s">
        <v>7</v>
      </c>
      <c r="D376" s="4"/>
      <c r="E376" s="4" t="str">
        <f t="shared" si="389"/>
        <v>X</v>
      </c>
      <c r="F376" s="4" t="s">
        <v>95</v>
      </c>
      <c r="G376" s="102">
        <v>6</v>
      </c>
      <c r="H376" s="4" t="str">
        <f t="shared" si="383"/>
        <v>XXX865/6</v>
      </c>
      <c r="I376" s="4" t="s">
        <v>8</v>
      </c>
      <c r="J376" s="4" t="s">
        <v>8</v>
      </c>
      <c r="K376" s="7">
        <v>0.28333333333333333</v>
      </c>
      <c r="L376" s="5">
        <v>0.28472222222222221</v>
      </c>
      <c r="M376" s="4" t="s">
        <v>50</v>
      </c>
      <c r="N376" s="5">
        <v>0.31875000000000003</v>
      </c>
      <c r="O376" s="4" t="s">
        <v>49</v>
      </c>
      <c r="P376" s="14" t="str">
        <f t="shared" si="384"/>
        <v>OK</v>
      </c>
      <c r="Q376" s="15">
        <f t="shared" si="385"/>
        <v>3.4027777777777823E-2</v>
      </c>
      <c r="R376" s="15">
        <f t="shared" si="386"/>
        <v>1.388888888888884E-3</v>
      </c>
      <c r="S376" s="15">
        <f t="shared" si="387"/>
        <v>3.5416666666666707E-2</v>
      </c>
      <c r="T376" s="15">
        <f t="shared" si="390"/>
        <v>2.7083333333333293E-2</v>
      </c>
      <c r="U376" s="4">
        <v>27.6</v>
      </c>
      <c r="V376" s="4">
        <f>INDEX('Počty dní'!A:E,MATCH(E376,'Počty dní'!C:C,0),4)</f>
        <v>195</v>
      </c>
      <c r="W376" s="70">
        <f t="shared" si="391"/>
        <v>5382</v>
      </c>
    </row>
    <row r="377" spans="1:23" x14ac:dyDescent="0.3">
      <c r="A377" s="69">
        <v>727</v>
      </c>
      <c r="B377" s="4">
        <v>7027</v>
      </c>
      <c r="C377" s="4" t="s">
        <v>7</v>
      </c>
      <c r="D377" s="4"/>
      <c r="E377" s="4" t="str">
        <f t="shared" si="389"/>
        <v>X</v>
      </c>
      <c r="F377" s="4" t="s">
        <v>95</v>
      </c>
      <c r="G377" s="102">
        <v>57</v>
      </c>
      <c r="H377" s="4" t="str">
        <f t="shared" si="383"/>
        <v>XXX865/57</v>
      </c>
      <c r="I377" s="4" t="s">
        <v>8</v>
      </c>
      <c r="J377" s="4" t="s">
        <v>8</v>
      </c>
      <c r="K377" s="7">
        <v>0.32500000000000001</v>
      </c>
      <c r="L377" s="5">
        <v>0.3263888888888889</v>
      </c>
      <c r="M377" s="4" t="s">
        <v>49</v>
      </c>
      <c r="N377" s="5">
        <v>0.33124999999999999</v>
      </c>
      <c r="O377" s="4" t="s">
        <v>51</v>
      </c>
      <c r="P377" s="14" t="str">
        <f t="shared" si="384"/>
        <v>OK</v>
      </c>
      <c r="Q377" s="15">
        <f t="shared" si="385"/>
        <v>4.8611111111110938E-3</v>
      </c>
      <c r="R377" s="15">
        <f t="shared" si="386"/>
        <v>1.388888888888884E-3</v>
      </c>
      <c r="S377" s="15">
        <f t="shared" si="387"/>
        <v>6.2499999999999778E-3</v>
      </c>
      <c r="T377" s="15">
        <f t="shared" si="390"/>
        <v>6.2499999999999778E-3</v>
      </c>
      <c r="U377" s="4">
        <v>3.2</v>
      </c>
      <c r="V377" s="4">
        <f>INDEX('Počty dní'!A:E,MATCH(E377,'Počty dní'!C:C,0),4)</f>
        <v>195</v>
      </c>
      <c r="W377" s="70">
        <f t="shared" si="391"/>
        <v>624</v>
      </c>
    </row>
    <row r="378" spans="1:23" x14ac:dyDescent="0.3">
      <c r="A378" s="69">
        <v>727</v>
      </c>
      <c r="B378" s="4">
        <v>7027</v>
      </c>
      <c r="C378" s="4" t="s">
        <v>7</v>
      </c>
      <c r="D378" s="4"/>
      <c r="E378" s="4" t="str">
        <f t="shared" si="389"/>
        <v>X</v>
      </c>
      <c r="F378" s="4" t="s">
        <v>95</v>
      </c>
      <c r="G378" s="102">
        <v>58</v>
      </c>
      <c r="H378" s="4" t="str">
        <f t="shared" si="383"/>
        <v>XXX865/58</v>
      </c>
      <c r="I378" s="4" t="s">
        <v>8</v>
      </c>
      <c r="J378" s="4" t="s">
        <v>8</v>
      </c>
      <c r="K378" s="7">
        <v>0.33124999999999999</v>
      </c>
      <c r="L378" s="5">
        <v>0.33194444444444443</v>
      </c>
      <c r="M378" s="4" t="s">
        <v>51</v>
      </c>
      <c r="N378" s="5">
        <v>0.33749999999999997</v>
      </c>
      <c r="O378" s="4" t="s">
        <v>49</v>
      </c>
      <c r="P378" s="14" t="str">
        <f t="shared" si="384"/>
        <v>OK</v>
      </c>
      <c r="Q378" s="15">
        <f t="shared" si="385"/>
        <v>5.5555555555555358E-3</v>
      </c>
      <c r="R378" s="15">
        <f t="shared" si="386"/>
        <v>6.9444444444444198E-4</v>
      </c>
      <c r="S378" s="15">
        <f t="shared" si="387"/>
        <v>6.2499999999999778E-3</v>
      </c>
      <c r="T378" s="15">
        <f t="shared" si="390"/>
        <v>0</v>
      </c>
      <c r="U378" s="4">
        <v>3.1</v>
      </c>
      <c r="V378" s="4">
        <f>INDEX('Počty dní'!A:E,MATCH(E378,'Počty dní'!C:C,0),4)</f>
        <v>195</v>
      </c>
      <c r="W378" s="70">
        <f t="shared" si="391"/>
        <v>604.5</v>
      </c>
    </row>
    <row r="379" spans="1:23" x14ac:dyDescent="0.3">
      <c r="A379" s="69">
        <v>727</v>
      </c>
      <c r="B379" s="4">
        <v>7027</v>
      </c>
      <c r="C379" s="4" t="s">
        <v>7</v>
      </c>
      <c r="D379" s="4"/>
      <c r="E379" s="4" t="str">
        <f t="shared" si="389"/>
        <v>X</v>
      </c>
      <c r="F379" s="4" t="s">
        <v>95</v>
      </c>
      <c r="G379" s="102">
        <v>7</v>
      </c>
      <c r="H379" s="4" t="str">
        <f t="shared" si="383"/>
        <v>XXX865/7</v>
      </c>
      <c r="I379" s="4" t="s">
        <v>8</v>
      </c>
      <c r="J379" s="4" t="s">
        <v>8</v>
      </c>
      <c r="K379" s="7">
        <v>0.3444444444444445</v>
      </c>
      <c r="L379" s="5">
        <v>0.34583333333333338</v>
      </c>
      <c r="M379" s="4" t="s">
        <v>49</v>
      </c>
      <c r="N379" s="5">
        <v>0.38125000000000003</v>
      </c>
      <c r="O379" s="4" t="s">
        <v>50</v>
      </c>
      <c r="P379" s="14" t="str">
        <f t="shared" si="384"/>
        <v>OK</v>
      </c>
      <c r="Q379" s="15">
        <f t="shared" si="385"/>
        <v>3.5416666666666652E-2</v>
      </c>
      <c r="R379" s="15">
        <f t="shared" si="386"/>
        <v>1.388888888888884E-3</v>
      </c>
      <c r="S379" s="15">
        <f t="shared" si="387"/>
        <v>3.6805555555555536E-2</v>
      </c>
      <c r="T379" s="15">
        <f t="shared" si="390"/>
        <v>6.9444444444445308E-3</v>
      </c>
      <c r="U379" s="4">
        <v>27.6</v>
      </c>
      <c r="V379" s="4">
        <f>INDEX('Počty dní'!A:E,MATCH(E379,'Počty dní'!C:C,0),4)</f>
        <v>195</v>
      </c>
      <c r="W379" s="70">
        <f t="shared" si="391"/>
        <v>5382</v>
      </c>
    </row>
    <row r="380" spans="1:23" x14ac:dyDescent="0.3">
      <c r="A380" s="69">
        <v>727</v>
      </c>
      <c r="B380" s="4">
        <v>7027</v>
      </c>
      <c r="C380" s="4" t="s">
        <v>7</v>
      </c>
      <c r="D380" s="4"/>
      <c r="E380" s="4" t="str">
        <f t="shared" si="389"/>
        <v>X</v>
      </c>
      <c r="F380" s="4" t="s">
        <v>96</v>
      </c>
      <c r="G380" s="102">
        <v>8</v>
      </c>
      <c r="H380" s="4" t="str">
        <f t="shared" si="383"/>
        <v>XXX866/8</v>
      </c>
      <c r="I380" s="4" t="s">
        <v>8</v>
      </c>
      <c r="J380" s="4" t="s">
        <v>8</v>
      </c>
      <c r="K380" s="7">
        <v>0.43055555555555558</v>
      </c>
      <c r="L380" s="5">
        <v>0.43194444444444446</v>
      </c>
      <c r="M380" s="4" t="s">
        <v>50</v>
      </c>
      <c r="N380" s="5">
        <v>0.45069444444444445</v>
      </c>
      <c r="O380" s="4" t="s">
        <v>53</v>
      </c>
      <c r="P380" s="14" t="str">
        <f t="shared" si="384"/>
        <v>OK</v>
      </c>
      <c r="Q380" s="15">
        <f t="shared" si="385"/>
        <v>1.8749999999999989E-2</v>
      </c>
      <c r="R380" s="15">
        <f t="shared" si="386"/>
        <v>1.388888888888884E-3</v>
      </c>
      <c r="S380" s="15">
        <f t="shared" si="387"/>
        <v>2.0138888888888873E-2</v>
      </c>
      <c r="T380" s="15">
        <f t="shared" si="390"/>
        <v>4.9305555555555547E-2</v>
      </c>
      <c r="U380" s="4">
        <v>17.600000000000001</v>
      </c>
      <c r="V380" s="4">
        <f>INDEX('Počty dní'!A:E,MATCH(E380,'Počty dní'!C:C,0),4)</f>
        <v>195</v>
      </c>
      <c r="W380" s="70">
        <f t="shared" si="391"/>
        <v>3432.0000000000005</v>
      </c>
    </row>
    <row r="381" spans="1:23" x14ac:dyDescent="0.3">
      <c r="A381" s="69">
        <v>727</v>
      </c>
      <c r="B381" s="4">
        <v>7027</v>
      </c>
      <c r="C381" s="4" t="s">
        <v>7</v>
      </c>
      <c r="D381" s="4"/>
      <c r="E381" s="4" t="str">
        <f t="shared" si="389"/>
        <v>X</v>
      </c>
      <c r="F381" s="4" t="s">
        <v>96</v>
      </c>
      <c r="G381" s="102">
        <v>5</v>
      </c>
      <c r="H381" s="4" t="str">
        <f t="shared" si="383"/>
        <v>XXX866/5</v>
      </c>
      <c r="I381" s="4" t="s">
        <v>8</v>
      </c>
      <c r="J381" s="4" t="s">
        <v>8</v>
      </c>
      <c r="K381" s="7">
        <v>0.46388888888888885</v>
      </c>
      <c r="L381" s="5">
        <v>0.46527777777777773</v>
      </c>
      <c r="M381" s="4" t="s">
        <v>53</v>
      </c>
      <c r="N381" s="5">
        <v>0.48333333333333334</v>
      </c>
      <c r="O381" s="4" t="s">
        <v>50</v>
      </c>
      <c r="P381" s="14" t="str">
        <f t="shared" si="384"/>
        <v>OK</v>
      </c>
      <c r="Q381" s="15">
        <f t="shared" si="385"/>
        <v>1.8055555555555602E-2</v>
      </c>
      <c r="R381" s="15">
        <f t="shared" si="386"/>
        <v>1.388888888888884E-3</v>
      </c>
      <c r="S381" s="15">
        <f t="shared" si="387"/>
        <v>1.9444444444444486E-2</v>
      </c>
      <c r="T381" s="15">
        <f t="shared" si="390"/>
        <v>1.3194444444444398E-2</v>
      </c>
      <c r="U381" s="4">
        <v>17.600000000000001</v>
      </c>
      <c r="V381" s="4">
        <f>INDEX('Počty dní'!A:E,MATCH(E381,'Počty dní'!C:C,0),4)</f>
        <v>195</v>
      </c>
      <c r="W381" s="70">
        <f t="shared" si="391"/>
        <v>3432.0000000000005</v>
      </c>
    </row>
    <row r="382" spans="1:23" x14ac:dyDescent="0.3">
      <c r="A382" s="69">
        <v>727</v>
      </c>
      <c r="B382" s="4">
        <v>7027</v>
      </c>
      <c r="C382" s="4" t="s">
        <v>7</v>
      </c>
      <c r="D382" s="4"/>
      <c r="E382" s="4" t="str">
        <f t="shared" si="389"/>
        <v>X</v>
      </c>
      <c r="F382" s="4" t="s">
        <v>95</v>
      </c>
      <c r="G382" s="102">
        <v>10</v>
      </c>
      <c r="H382" s="4" t="str">
        <f t="shared" si="383"/>
        <v>XXX865/10</v>
      </c>
      <c r="I382" s="4" t="s">
        <v>8</v>
      </c>
      <c r="J382" s="4" t="s">
        <v>8</v>
      </c>
      <c r="K382" s="7">
        <v>0.53333333333333333</v>
      </c>
      <c r="L382" s="5">
        <v>0.53472222222222221</v>
      </c>
      <c r="M382" s="4" t="s">
        <v>50</v>
      </c>
      <c r="N382" s="5">
        <v>0.56874999999999998</v>
      </c>
      <c r="O382" s="4" t="s">
        <v>49</v>
      </c>
      <c r="P382" s="14" t="str">
        <f t="shared" si="384"/>
        <v>OK</v>
      </c>
      <c r="Q382" s="15">
        <f t="shared" si="385"/>
        <v>3.4027777777777768E-2</v>
      </c>
      <c r="R382" s="15">
        <f t="shared" si="386"/>
        <v>1.388888888888884E-3</v>
      </c>
      <c r="S382" s="15">
        <f t="shared" si="387"/>
        <v>3.5416666666666652E-2</v>
      </c>
      <c r="T382" s="15">
        <f t="shared" si="390"/>
        <v>4.9999999999999989E-2</v>
      </c>
      <c r="U382" s="4">
        <v>27.6</v>
      </c>
      <c r="V382" s="4">
        <f>INDEX('Počty dní'!A:E,MATCH(E382,'Počty dní'!C:C,0),4)</f>
        <v>195</v>
      </c>
      <c r="W382" s="70">
        <f t="shared" si="391"/>
        <v>5382</v>
      </c>
    </row>
    <row r="383" spans="1:23" x14ac:dyDescent="0.3">
      <c r="A383" s="69">
        <v>727</v>
      </c>
      <c r="B383" s="4">
        <v>7027</v>
      </c>
      <c r="C383" s="4" t="s">
        <v>7</v>
      </c>
      <c r="D383" s="4"/>
      <c r="E383" s="4" t="str">
        <f t="shared" si="389"/>
        <v>X</v>
      </c>
      <c r="F383" s="4" t="s">
        <v>95</v>
      </c>
      <c r="G383" s="102">
        <v>65</v>
      </c>
      <c r="H383" s="4" t="str">
        <f t="shared" si="383"/>
        <v>XXX865/65</v>
      </c>
      <c r="I383" s="4" t="s">
        <v>8</v>
      </c>
      <c r="J383" s="4" t="s">
        <v>8</v>
      </c>
      <c r="K383" s="7">
        <v>0.57500000000000007</v>
      </c>
      <c r="L383" s="5">
        <v>0.57638888888888895</v>
      </c>
      <c r="M383" s="4" t="s">
        <v>49</v>
      </c>
      <c r="N383" s="5">
        <v>0.58124999999999993</v>
      </c>
      <c r="O383" s="4" t="s">
        <v>51</v>
      </c>
      <c r="P383" s="14" t="str">
        <f t="shared" ref="P383:P388" si="392">IF(M384=O383,"OK","POZOR")</f>
        <v>OK</v>
      </c>
      <c r="Q383" s="15">
        <f t="shared" ref="Q383:Q388" si="393">IF(ISNUMBER(G383),N383-L383,IF(F383="přejezd",N383-L383,0))</f>
        <v>4.8611111111109828E-3</v>
      </c>
      <c r="R383" s="15">
        <f t="shared" ref="R383:R388" si="394">IF(ISNUMBER(G383),L383-K383,0)</f>
        <v>1.388888888888884E-3</v>
      </c>
      <c r="S383" s="15">
        <f t="shared" ref="S383:S388" si="395">Q383+R383</f>
        <v>6.2499999999998668E-3</v>
      </c>
      <c r="T383" s="15">
        <f t="shared" ref="T383:T388" si="396">K383-N382</f>
        <v>6.2500000000000888E-3</v>
      </c>
      <c r="U383" s="4">
        <v>3.2</v>
      </c>
      <c r="V383" s="4">
        <f>INDEX('Počty dní'!A:E,MATCH(E383,'Počty dní'!C:C,0),4)</f>
        <v>195</v>
      </c>
      <c r="W383" s="70">
        <f t="shared" si="391"/>
        <v>624</v>
      </c>
    </row>
    <row r="384" spans="1:23" x14ac:dyDescent="0.3">
      <c r="A384" s="69">
        <v>727</v>
      </c>
      <c r="B384" s="4">
        <v>7027</v>
      </c>
      <c r="C384" s="4" t="s">
        <v>7</v>
      </c>
      <c r="D384" s="4"/>
      <c r="E384" s="4" t="str">
        <f t="shared" si="389"/>
        <v>X</v>
      </c>
      <c r="F384" s="4" t="s">
        <v>95</v>
      </c>
      <c r="G384" s="102">
        <v>66</v>
      </c>
      <c r="H384" s="4" t="str">
        <f t="shared" si="383"/>
        <v>XXX865/66</v>
      </c>
      <c r="I384" s="4" t="s">
        <v>8</v>
      </c>
      <c r="J384" s="4" t="s">
        <v>8</v>
      </c>
      <c r="K384" s="7">
        <v>0.58124999999999993</v>
      </c>
      <c r="L384" s="5">
        <v>0.58194444444444449</v>
      </c>
      <c r="M384" s="4" t="s">
        <v>51</v>
      </c>
      <c r="N384" s="5">
        <v>0.58750000000000002</v>
      </c>
      <c r="O384" s="4" t="s">
        <v>49</v>
      </c>
      <c r="P384" s="14" t="str">
        <f t="shared" si="392"/>
        <v>OK</v>
      </c>
      <c r="Q384" s="15">
        <f t="shared" si="393"/>
        <v>5.5555555555555358E-3</v>
      </c>
      <c r="R384" s="15">
        <f t="shared" si="394"/>
        <v>6.94444444444553E-4</v>
      </c>
      <c r="S384" s="15">
        <f t="shared" si="395"/>
        <v>6.2500000000000888E-3</v>
      </c>
      <c r="T384" s="15">
        <f t="shared" si="396"/>
        <v>0</v>
      </c>
      <c r="U384" s="4">
        <v>3.1</v>
      </c>
      <c r="V384" s="4">
        <f>INDEX('Počty dní'!A:E,MATCH(E384,'Počty dní'!C:C,0),4)</f>
        <v>195</v>
      </c>
      <c r="W384" s="70">
        <f t="shared" si="391"/>
        <v>604.5</v>
      </c>
    </row>
    <row r="385" spans="1:23" x14ac:dyDescent="0.3">
      <c r="A385" s="69">
        <v>727</v>
      </c>
      <c r="B385" s="4">
        <v>7027</v>
      </c>
      <c r="C385" s="4" t="s">
        <v>7</v>
      </c>
      <c r="D385" s="4"/>
      <c r="E385" s="4" t="str">
        <f t="shared" si="389"/>
        <v>X</v>
      </c>
      <c r="F385" s="4" t="s">
        <v>95</v>
      </c>
      <c r="G385" s="102">
        <v>11</v>
      </c>
      <c r="H385" s="4" t="str">
        <f t="shared" si="383"/>
        <v>XXX865/11</v>
      </c>
      <c r="I385" s="4" t="s">
        <v>8</v>
      </c>
      <c r="J385" s="4" t="s">
        <v>8</v>
      </c>
      <c r="K385" s="7">
        <v>0.59444444444444444</v>
      </c>
      <c r="L385" s="5">
        <v>0.59583333333333333</v>
      </c>
      <c r="M385" s="4" t="s">
        <v>49</v>
      </c>
      <c r="N385" s="5">
        <v>0.63124999999999998</v>
      </c>
      <c r="O385" s="4" t="s">
        <v>50</v>
      </c>
      <c r="P385" s="14" t="str">
        <f t="shared" si="392"/>
        <v>OK</v>
      </c>
      <c r="Q385" s="15">
        <f t="shared" si="393"/>
        <v>3.5416666666666652E-2</v>
      </c>
      <c r="R385" s="15">
        <f t="shared" si="394"/>
        <v>1.388888888888884E-3</v>
      </c>
      <c r="S385" s="15">
        <f t="shared" si="395"/>
        <v>3.6805555555555536E-2</v>
      </c>
      <c r="T385" s="15">
        <f t="shared" si="396"/>
        <v>6.9444444444444198E-3</v>
      </c>
      <c r="U385" s="4">
        <v>27.6</v>
      </c>
      <c r="V385" s="4">
        <f>INDEX('Počty dní'!A:E,MATCH(E385,'Počty dní'!C:C,0),4)</f>
        <v>195</v>
      </c>
      <c r="W385" s="70">
        <f t="shared" si="391"/>
        <v>5382</v>
      </c>
    </row>
    <row r="386" spans="1:23" x14ac:dyDescent="0.3">
      <c r="A386" s="69">
        <f>A385</f>
        <v>727</v>
      </c>
      <c r="B386" s="4">
        <v>7027</v>
      </c>
      <c r="C386" s="4" t="str">
        <f>C385</f>
        <v>X</v>
      </c>
      <c r="D386" s="4"/>
      <c r="E386" s="4" t="str">
        <f t="shared" ref="E386" si="397">CONCATENATE(C386,D386)</f>
        <v>X</v>
      </c>
      <c r="F386" s="4" t="s">
        <v>92</v>
      </c>
      <c r="G386" s="102"/>
      <c r="H386" s="4" t="str">
        <f t="shared" si="383"/>
        <v>přejezd/</v>
      </c>
      <c r="I386" s="4"/>
      <c r="J386" s="4" t="str">
        <f>J385</f>
        <v>S</v>
      </c>
      <c r="K386" s="7">
        <v>0.63611111111111118</v>
      </c>
      <c r="L386" s="5">
        <v>0.63611111111111118</v>
      </c>
      <c r="M386" s="4" t="str">
        <f>O385</f>
        <v>Čechtice</v>
      </c>
      <c r="N386" s="5">
        <v>0.63750000000000007</v>
      </c>
      <c r="O386" s="4" t="str">
        <f>M387</f>
        <v>Čechtice,,škola</v>
      </c>
      <c r="P386" s="14" t="str">
        <f t="shared" si="392"/>
        <v>OK</v>
      </c>
      <c r="Q386" s="15">
        <f t="shared" si="393"/>
        <v>1.388888888888884E-3</v>
      </c>
      <c r="R386" s="15">
        <f t="shared" si="394"/>
        <v>0</v>
      </c>
      <c r="S386" s="15">
        <f t="shared" si="395"/>
        <v>1.388888888888884E-3</v>
      </c>
      <c r="T386" s="15">
        <f t="shared" si="396"/>
        <v>4.8611111111112049E-3</v>
      </c>
      <c r="U386" s="4">
        <v>0</v>
      </c>
      <c r="V386" s="4">
        <f>INDEX('Počty dní'!A:E,MATCH(E386,'Počty dní'!C:C,0),4)</f>
        <v>195</v>
      </c>
      <c r="W386" s="70">
        <f t="shared" si="391"/>
        <v>0</v>
      </c>
    </row>
    <row r="387" spans="1:23" x14ac:dyDescent="0.3">
      <c r="A387" s="69">
        <v>727</v>
      </c>
      <c r="B387" s="4">
        <v>7027</v>
      </c>
      <c r="C387" s="4" t="s">
        <v>7</v>
      </c>
      <c r="D387" s="4"/>
      <c r="E387" s="4" t="str">
        <f t="shared" ref="E387:E392" si="398">CONCATENATE(C387,D387)</f>
        <v>X</v>
      </c>
      <c r="F387" s="4" t="s">
        <v>96</v>
      </c>
      <c r="G387" s="102">
        <v>12</v>
      </c>
      <c r="H387" s="4" t="str">
        <f t="shared" si="383"/>
        <v>XXX866/12</v>
      </c>
      <c r="I387" s="4" t="s">
        <v>8</v>
      </c>
      <c r="J387" s="4" t="s">
        <v>8</v>
      </c>
      <c r="K387" s="7">
        <v>0.63750000000000007</v>
      </c>
      <c r="L387" s="5">
        <v>0.63888888888888895</v>
      </c>
      <c r="M387" s="4" t="s">
        <v>55</v>
      </c>
      <c r="N387" s="5">
        <v>0.65902777777777777</v>
      </c>
      <c r="O387" s="4" t="s">
        <v>53</v>
      </c>
      <c r="P387" s="14" t="str">
        <f t="shared" si="392"/>
        <v>OK</v>
      </c>
      <c r="Q387" s="15">
        <f t="shared" si="393"/>
        <v>2.0138888888888817E-2</v>
      </c>
      <c r="R387" s="15">
        <f t="shared" si="394"/>
        <v>1.388888888888884E-3</v>
      </c>
      <c r="S387" s="15">
        <f t="shared" si="395"/>
        <v>2.1527777777777701E-2</v>
      </c>
      <c r="T387" s="15">
        <f t="shared" si="396"/>
        <v>0</v>
      </c>
      <c r="U387" s="4">
        <v>18.2</v>
      </c>
      <c r="V387" s="4">
        <f>INDEX('Počty dní'!A:E,MATCH(E387,'Počty dní'!C:C,0),4)</f>
        <v>195</v>
      </c>
      <c r="W387" s="70">
        <f t="shared" si="391"/>
        <v>3549</v>
      </c>
    </row>
    <row r="388" spans="1:23" x14ac:dyDescent="0.3">
      <c r="A388" s="69">
        <v>727</v>
      </c>
      <c r="B388" s="4">
        <v>7027</v>
      </c>
      <c r="C388" s="4" t="s">
        <v>7</v>
      </c>
      <c r="D388" s="4"/>
      <c r="E388" s="4" t="str">
        <f t="shared" si="398"/>
        <v>X</v>
      </c>
      <c r="F388" s="4" t="s">
        <v>96</v>
      </c>
      <c r="G388" s="102">
        <v>9</v>
      </c>
      <c r="H388" s="4" t="str">
        <f t="shared" si="383"/>
        <v>XXX866/9</v>
      </c>
      <c r="I388" s="4" t="s">
        <v>8</v>
      </c>
      <c r="J388" s="4" t="s">
        <v>8</v>
      </c>
      <c r="K388" s="7">
        <v>0.67291666666666661</v>
      </c>
      <c r="L388" s="5">
        <v>0.67361111111111116</v>
      </c>
      <c r="M388" s="4" t="s">
        <v>53</v>
      </c>
      <c r="N388" s="5">
        <v>0.69166666666666676</v>
      </c>
      <c r="O388" s="4" t="s">
        <v>50</v>
      </c>
      <c r="P388" s="14" t="str">
        <f t="shared" si="392"/>
        <v>OK</v>
      </c>
      <c r="Q388" s="15">
        <f t="shared" si="393"/>
        <v>1.8055555555555602E-2</v>
      </c>
      <c r="R388" s="15">
        <f t="shared" si="394"/>
        <v>6.94444444444553E-4</v>
      </c>
      <c r="S388" s="15">
        <f t="shared" si="395"/>
        <v>1.8750000000000155E-2</v>
      </c>
      <c r="T388" s="15">
        <f t="shared" si="396"/>
        <v>1.388888888888884E-2</v>
      </c>
      <c r="U388" s="4">
        <v>17.600000000000001</v>
      </c>
      <c r="V388" s="4">
        <f>INDEX('Počty dní'!A:E,MATCH(E388,'Počty dní'!C:C,0),4)</f>
        <v>195</v>
      </c>
      <c r="W388" s="70">
        <f t="shared" si="391"/>
        <v>3432.0000000000005</v>
      </c>
    </row>
    <row r="389" spans="1:23" x14ac:dyDescent="0.3">
      <c r="A389" s="69">
        <v>727</v>
      </c>
      <c r="B389" s="4">
        <v>7027</v>
      </c>
      <c r="C389" s="4" t="s">
        <v>7</v>
      </c>
      <c r="D389" s="4"/>
      <c r="E389" s="4" t="str">
        <f t="shared" si="398"/>
        <v>X</v>
      </c>
      <c r="F389" s="4" t="s">
        <v>95</v>
      </c>
      <c r="G389" s="102">
        <v>14</v>
      </c>
      <c r="H389" s="4" t="str">
        <f t="shared" si="383"/>
        <v>XXX865/14</v>
      </c>
      <c r="I389" s="4" t="s">
        <v>8</v>
      </c>
      <c r="J389" s="4" t="s">
        <v>8</v>
      </c>
      <c r="K389" s="7">
        <v>0.70000000000000007</v>
      </c>
      <c r="L389" s="5">
        <v>0.70138888888888884</v>
      </c>
      <c r="M389" s="4" t="s">
        <v>50</v>
      </c>
      <c r="N389" s="5">
        <v>0.73541666666666661</v>
      </c>
      <c r="O389" s="4" t="s">
        <v>49</v>
      </c>
      <c r="P389" s="14" t="str">
        <f t="shared" si="384"/>
        <v>OK</v>
      </c>
      <c r="Q389" s="15">
        <f t="shared" si="385"/>
        <v>3.4027777777777768E-2</v>
      </c>
      <c r="R389" s="15">
        <f t="shared" si="386"/>
        <v>1.3888888888887729E-3</v>
      </c>
      <c r="S389" s="15">
        <f t="shared" si="387"/>
        <v>3.5416666666666541E-2</v>
      </c>
      <c r="T389" s="15">
        <f t="shared" si="390"/>
        <v>8.3333333333333037E-3</v>
      </c>
      <c r="U389" s="4">
        <v>27.6</v>
      </c>
      <c r="V389" s="4">
        <f>INDEX('Počty dní'!A:E,MATCH(E389,'Počty dní'!C:C,0),4)</f>
        <v>195</v>
      </c>
      <c r="W389" s="70">
        <f t="shared" si="391"/>
        <v>5382</v>
      </c>
    </row>
    <row r="390" spans="1:23" x14ac:dyDescent="0.3">
      <c r="A390" s="69">
        <v>727</v>
      </c>
      <c r="B390" s="4">
        <v>7027</v>
      </c>
      <c r="C390" s="4" t="s">
        <v>7</v>
      </c>
      <c r="D390" s="4"/>
      <c r="E390" s="4" t="str">
        <f t="shared" si="398"/>
        <v>X</v>
      </c>
      <c r="F390" s="4" t="s">
        <v>95</v>
      </c>
      <c r="G390" s="102">
        <v>71</v>
      </c>
      <c r="H390" s="4" t="str">
        <f t="shared" si="383"/>
        <v>XXX865/71</v>
      </c>
      <c r="I390" s="4" t="s">
        <v>8</v>
      </c>
      <c r="J390" s="4" t="s">
        <v>8</v>
      </c>
      <c r="K390" s="7">
        <v>0.7416666666666667</v>
      </c>
      <c r="L390" s="5">
        <v>0.74305555555555547</v>
      </c>
      <c r="M390" s="4" t="s">
        <v>49</v>
      </c>
      <c r="N390" s="5">
        <v>0.74791666666666667</v>
      </c>
      <c r="O390" s="4" t="s">
        <v>51</v>
      </c>
      <c r="P390" s="14" t="str">
        <f t="shared" si="384"/>
        <v>OK</v>
      </c>
      <c r="Q390" s="15">
        <f t="shared" si="385"/>
        <v>4.8611111111112049E-3</v>
      </c>
      <c r="R390" s="15">
        <f t="shared" si="386"/>
        <v>1.3888888888887729E-3</v>
      </c>
      <c r="S390" s="15">
        <f t="shared" si="387"/>
        <v>6.2499999999999778E-3</v>
      </c>
      <c r="T390" s="15">
        <f t="shared" si="390"/>
        <v>6.2500000000000888E-3</v>
      </c>
      <c r="U390" s="4">
        <v>3.2</v>
      </c>
      <c r="V390" s="4">
        <f>INDEX('Počty dní'!A:E,MATCH(E390,'Počty dní'!C:C,0),4)</f>
        <v>195</v>
      </c>
      <c r="W390" s="70">
        <f t="shared" si="391"/>
        <v>624</v>
      </c>
    </row>
    <row r="391" spans="1:23" x14ac:dyDescent="0.3">
      <c r="A391" s="69">
        <v>727</v>
      </c>
      <c r="B391" s="4">
        <v>7027</v>
      </c>
      <c r="C391" s="4" t="s">
        <v>7</v>
      </c>
      <c r="D391" s="4"/>
      <c r="E391" s="4" t="str">
        <f t="shared" si="398"/>
        <v>X</v>
      </c>
      <c r="F391" s="4" t="s">
        <v>95</v>
      </c>
      <c r="G391" s="102">
        <v>72</v>
      </c>
      <c r="H391" s="4" t="str">
        <f t="shared" si="383"/>
        <v>XXX865/72</v>
      </c>
      <c r="I391" s="4" t="s">
        <v>8</v>
      </c>
      <c r="J391" s="4" t="s">
        <v>8</v>
      </c>
      <c r="K391" s="7">
        <v>0.74791666666666667</v>
      </c>
      <c r="L391" s="5">
        <v>0.74861111111111101</v>
      </c>
      <c r="M391" s="4" t="s">
        <v>51</v>
      </c>
      <c r="N391" s="5">
        <v>0.75416666666666676</v>
      </c>
      <c r="O391" s="4" t="s">
        <v>49</v>
      </c>
      <c r="P391" s="14" t="str">
        <f t="shared" si="384"/>
        <v>OK</v>
      </c>
      <c r="Q391" s="15">
        <f t="shared" si="385"/>
        <v>5.5555555555557579E-3</v>
      </c>
      <c r="R391" s="15">
        <f t="shared" si="386"/>
        <v>6.9444444444433095E-4</v>
      </c>
      <c r="S391" s="15">
        <f t="shared" si="387"/>
        <v>6.2500000000000888E-3</v>
      </c>
      <c r="T391" s="15">
        <f t="shared" si="390"/>
        <v>0</v>
      </c>
      <c r="U391" s="4">
        <v>3.1</v>
      </c>
      <c r="V391" s="4">
        <f>INDEX('Počty dní'!A:E,MATCH(E391,'Počty dní'!C:C,0),4)</f>
        <v>195</v>
      </c>
      <c r="W391" s="70">
        <f t="shared" si="391"/>
        <v>604.5</v>
      </c>
    </row>
    <row r="392" spans="1:23" ht="15" thickBot="1" x14ac:dyDescent="0.35">
      <c r="A392" s="69">
        <v>727</v>
      </c>
      <c r="B392" s="4">
        <v>7027</v>
      </c>
      <c r="C392" s="4" t="s">
        <v>7</v>
      </c>
      <c r="D392" s="4"/>
      <c r="E392" s="4" t="str">
        <f t="shared" si="398"/>
        <v>X</v>
      </c>
      <c r="F392" s="4" t="s">
        <v>95</v>
      </c>
      <c r="G392" s="102">
        <v>15</v>
      </c>
      <c r="H392" s="4" t="str">
        <f t="shared" si="383"/>
        <v>XXX865/15</v>
      </c>
      <c r="I392" s="4" t="s">
        <v>8</v>
      </c>
      <c r="J392" s="4" t="s">
        <v>8</v>
      </c>
      <c r="K392" s="7">
        <v>0.76111111111111107</v>
      </c>
      <c r="L392" s="5">
        <v>0.76250000000000007</v>
      </c>
      <c r="M392" s="4" t="s">
        <v>49</v>
      </c>
      <c r="N392" s="5">
        <v>0.78680555555555554</v>
      </c>
      <c r="O392" s="4" t="s">
        <v>37</v>
      </c>
      <c r="P392" s="14"/>
      <c r="Q392" s="15">
        <f t="shared" si="385"/>
        <v>2.4305555555555469E-2</v>
      </c>
      <c r="R392" s="15">
        <f t="shared" si="386"/>
        <v>1.388888888888995E-3</v>
      </c>
      <c r="S392" s="15">
        <f t="shared" si="387"/>
        <v>2.5694444444444464E-2</v>
      </c>
      <c r="T392" s="15">
        <f t="shared" si="390"/>
        <v>6.9444444444443088E-3</v>
      </c>
      <c r="U392" s="4">
        <v>18.399999999999999</v>
      </c>
      <c r="V392" s="4">
        <f>INDEX('Počty dní'!A:E,MATCH(E392,'Počty dní'!C:C,0),4)</f>
        <v>195</v>
      </c>
      <c r="W392" s="70">
        <f t="shared" si="391"/>
        <v>3587.9999999999995</v>
      </c>
    </row>
    <row r="393" spans="1:23" ht="15" thickBot="1" x14ac:dyDescent="0.35">
      <c r="A393" s="48" t="str">
        <f ca="1">CONCATENATE(INDIRECT("R[-3]C[0]",FALSE),"celkem")</f>
        <v>727celkem</v>
      </c>
      <c r="B393" s="49"/>
      <c r="C393" s="49" t="str">
        <f ca="1">INDIRECT("R[-1]C[12]",FALSE)</f>
        <v>Lukavec</v>
      </c>
      <c r="D393" s="50"/>
      <c r="E393" s="49"/>
      <c r="F393" s="50"/>
      <c r="G393" s="103"/>
      <c r="H393" s="51"/>
      <c r="I393" s="52"/>
      <c r="J393" s="53" t="str">
        <f ca="1">INDIRECT("R[-3]C[0]",FALSE)</f>
        <v>S</v>
      </c>
      <c r="K393" s="54"/>
      <c r="L393" s="55"/>
      <c r="M393" s="56"/>
      <c r="N393" s="55"/>
      <c r="O393" s="57"/>
      <c r="P393" s="49"/>
      <c r="Q393" s="58">
        <f>SUM(Q373:Q392)</f>
        <v>0.33888888888888902</v>
      </c>
      <c r="R393" s="58">
        <f t="shared" ref="R393:T393" si="399">SUM(R373:R392)</f>
        <v>2.3611111111111083E-2</v>
      </c>
      <c r="S393" s="58">
        <f t="shared" si="399"/>
        <v>0.36250000000000004</v>
      </c>
      <c r="T393" s="58">
        <f t="shared" si="399"/>
        <v>0.22083333333333327</v>
      </c>
      <c r="U393" s="59">
        <f>SUM(U373:U392)</f>
        <v>275.2999999999999</v>
      </c>
      <c r="V393" s="60"/>
      <c r="W393" s="61">
        <f>SUM(W373:W392)</f>
        <v>53683.5</v>
      </c>
    </row>
    <row r="394" spans="1:23" x14ac:dyDescent="0.3">
      <c r="A394" s="71"/>
      <c r="B394" s="72"/>
      <c r="C394" s="72"/>
      <c r="D394" s="73"/>
      <c r="E394" s="72"/>
      <c r="F394" s="73"/>
      <c r="G394" s="104"/>
      <c r="H394" s="74"/>
      <c r="I394" s="75"/>
      <c r="J394" s="76"/>
      <c r="K394" s="77"/>
      <c r="L394" s="78"/>
      <c r="M394" s="79"/>
      <c r="N394" s="78"/>
      <c r="O394" s="80"/>
      <c r="P394" s="72"/>
      <c r="Q394" s="81"/>
      <c r="R394" s="81"/>
      <c r="S394" s="81"/>
      <c r="T394" s="81"/>
      <c r="U394" s="77"/>
      <c r="V394" s="72"/>
      <c r="W394" s="77"/>
    </row>
    <row r="395" spans="1:23" ht="15" thickBot="1" x14ac:dyDescent="0.35"/>
    <row r="396" spans="1:23" x14ac:dyDescent="0.3">
      <c r="A396" s="62">
        <v>728</v>
      </c>
      <c r="B396" s="63">
        <v>7028</v>
      </c>
      <c r="C396" s="63" t="s">
        <v>7</v>
      </c>
      <c r="D396" s="63"/>
      <c r="E396" s="63" t="str">
        <f>CONCATENATE(C396,D396)</f>
        <v>X</v>
      </c>
      <c r="F396" s="63" t="s">
        <v>95</v>
      </c>
      <c r="G396" s="101">
        <v>2</v>
      </c>
      <c r="H396" s="63" t="str">
        <f t="shared" ref="H396:H416" si="400">CONCATENATE(F396,"/",G396)</f>
        <v>XXX865/2</v>
      </c>
      <c r="I396" s="63" t="s">
        <v>8</v>
      </c>
      <c r="J396" s="63" t="s">
        <v>8</v>
      </c>
      <c r="K396" s="64">
        <v>0.21041666666666667</v>
      </c>
      <c r="L396" s="65">
        <v>0.21180555555555555</v>
      </c>
      <c r="M396" s="63" t="s">
        <v>37</v>
      </c>
      <c r="N396" s="65">
        <v>0.23541666666666669</v>
      </c>
      <c r="O396" s="63" t="s">
        <v>49</v>
      </c>
      <c r="P396" s="66" t="str">
        <f t="shared" ref="P396:P415" si="401">IF(M397=O396,"OK","POZOR")</f>
        <v>OK</v>
      </c>
      <c r="Q396" s="67">
        <f t="shared" ref="Q396:Q416" si="402">IF(ISNUMBER(G396),N396-L396,IF(F396="přejezd",N396-L396,0))</f>
        <v>2.3611111111111138E-2</v>
      </c>
      <c r="R396" s="67">
        <f t="shared" ref="R396:R416" si="403">IF(ISNUMBER(G396),L396-K396,0)</f>
        <v>1.388888888888884E-3</v>
      </c>
      <c r="S396" s="67">
        <f t="shared" ref="S396:S416" si="404">Q396+R396</f>
        <v>2.5000000000000022E-2</v>
      </c>
      <c r="T396" s="67"/>
      <c r="U396" s="63">
        <v>18.399999999999999</v>
      </c>
      <c r="V396" s="63">
        <f>INDEX('Počty dní'!A:E,MATCH(E396,'Počty dní'!C:C,0),4)</f>
        <v>195</v>
      </c>
      <c r="W396" s="68">
        <f>V396*U396</f>
        <v>3587.9999999999995</v>
      </c>
    </row>
    <row r="397" spans="1:23" x14ac:dyDescent="0.3">
      <c r="A397" s="69">
        <v>728</v>
      </c>
      <c r="B397" s="4">
        <v>7028</v>
      </c>
      <c r="C397" s="4" t="s">
        <v>7</v>
      </c>
      <c r="D397" s="4"/>
      <c r="E397" s="4" t="str">
        <f t="shared" si="382"/>
        <v>X</v>
      </c>
      <c r="F397" s="4" t="s">
        <v>95</v>
      </c>
      <c r="G397" s="102">
        <v>53</v>
      </c>
      <c r="H397" s="4" t="str">
        <f t="shared" si="400"/>
        <v>XXX865/53</v>
      </c>
      <c r="I397" s="4" t="s">
        <v>8</v>
      </c>
      <c r="J397" s="4" t="s">
        <v>8</v>
      </c>
      <c r="K397" s="7">
        <v>0.24166666666666667</v>
      </c>
      <c r="L397" s="5">
        <v>0.24305555555555555</v>
      </c>
      <c r="M397" s="4" t="s">
        <v>49</v>
      </c>
      <c r="N397" s="5">
        <v>0.24791666666666667</v>
      </c>
      <c r="O397" s="4" t="s">
        <v>51</v>
      </c>
      <c r="P397" s="14" t="str">
        <f t="shared" si="401"/>
        <v>OK</v>
      </c>
      <c r="Q397" s="15">
        <f t="shared" si="402"/>
        <v>4.8611111111111216E-3</v>
      </c>
      <c r="R397" s="15">
        <f t="shared" si="403"/>
        <v>1.388888888888884E-3</v>
      </c>
      <c r="S397" s="15">
        <f t="shared" si="404"/>
        <v>6.2500000000000056E-3</v>
      </c>
      <c r="T397" s="15">
        <f t="shared" ref="T397:T416" si="405">K397-N396</f>
        <v>6.2499999999999778E-3</v>
      </c>
      <c r="U397" s="4">
        <v>3.2</v>
      </c>
      <c r="V397" s="4">
        <f>INDEX('Počty dní'!A:E,MATCH(E397,'Počty dní'!C:C,0),4)</f>
        <v>195</v>
      </c>
      <c r="W397" s="70">
        <f t="shared" si="388"/>
        <v>624</v>
      </c>
    </row>
    <row r="398" spans="1:23" x14ac:dyDescent="0.3">
      <c r="A398" s="69">
        <v>728</v>
      </c>
      <c r="B398" s="4">
        <v>7028</v>
      </c>
      <c r="C398" s="4" t="s">
        <v>7</v>
      </c>
      <c r="D398" s="4"/>
      <c r="E398" s="4" t="str">
        <f>CONCATENATE(C398,D398)</f>
        <v>X</v>
      </c>
      <c r="F398" s="4" t="s">
        <v>95</v>
      </c>
      <c r="G398" s="102">
        <v>54</v>
      </c>
      <c r="H398" s="4" t="str">
        <f t="shared" si="400"/>
        <v>XXX865/54</v>
      </c>
      <c r="I398" s="4" t="s">
        <v>8</v>
      </c>
      <c r="J398" s="4" t="s">
        <v>8</v>
      </c>
      <c r="K398" s="7">
        <v>0.24791666666666667</v>
      </c>
      <c r="L398" s="5">
        <v>0.24861111111111112</v>
      </c>
      <c r="M398" s="4" t="s">
        <v>51</v>
      </c>
      <c r="N398" s="5">
        <v>0.25416666666666665</v>
      </c>
      <c r="O398" s="4" t="s">
        <v>49</v>
      </c>
      <c r="P398" s="14" t="str">
        <f t="shared" ref="P398:P409" si="406">IF(M399=O398,"OK","POZOR")</f>
        <v>OK</v>
      </c>
      <c r="Q398" s="15">
        <f t="shared" ref="Q398:Q409" si="407">IF(ISNUMBER(G398),N398-L398,IF(F398="přejezd",N398-L398,0))</f>
        <v>5.5555555555555358E-3</v>
      </c>
      <c r="R398" s="15">
        <f t="shared" ref="R398:R409" si="408">IF(ISNUMBER(G398),L398-K398,0)</f>
        <v>6.9444444444444198E-4</v>
      </c>
      <c r="S398" s="15">
        <f t="shared" ref="S398:S409" si="409">Q398+R398</f>
        <v>6.2499999999999778E-3</v>
      </c>
      <c r="T398" s="15">
        <f t="shared" ref="T398:T409" si="410">K398-N397</f>
        <v>0</v>
      </c>
      <c r="U398" s="4">
        <v>3.1</v>
      </c>
      <c r="V398" s="4">
        <f>INDEX('Počty dní'!A:E,MATCH(E398,'Počty dní'!C:C,0),4)</f>
        <v>195</v>
      </c>
      <c r="W398" s="70">
        <f>V398*U398</f>
        <v>604.5</v>
      </c>
    </row>
    <row r="399" spans="1:23" x14ac:dyDescent="0.3">
      <c r="A399" s="69">
        <v>728</v>
      </c>
      <c r="B399" s="4">
        <v>7028</v>
      </c>
      <c r="C399" s="4" t="s">
        <v>7</v>
      </c>
      <c r="D399" s="4"/>
      <c r="E399" s="4" t="str">
        <f t="shared" si="382"/>
        <v>X</v>
      </c>
      <c r="F399" s="4" t="s">
        <v>95</v>
      </c>
      <c r="G399" s="102">
        <v>5</v>
      </c>
      <c r="H399" s="4" t="str">
        <f t="shared" si="400"/>
        <v>XXX865/5</v>
      </c>
      <c r="I399" s="4" t="s">
        <v>8</v>
      </c>
      <c r="J399" s="4" t="s">
        <v>8</v>
      </c>
      <c r="K399" s="7">
        <v>0.26111111111111113</v>
      </c>
      <c r="L399" s="5">
        <v>0.26250000000000001</v>
      </c>
      <c r="M399" s="4" t="s">
        <v>49</v>
      </c>
      <c r="N399" s="5">
        <v>0.29791666666666666</v>
      </c>
      <c r="O399" s="4" t="s">
        <v>50</v>
      </c>
      <c r="P399" s="14" t="str">
        <f t="shared" si="406"/>
        <v>OK</v>
      </c>
      <c r="Q399" s="15">
        <f t="shared" si="407"/>
        <v>3.5416666666666652E-2</v>
      </c>
      <c r="R399" s="15">
        <f t="shared" si="408"/>
        <v>1.388888888888884E-3</v>
      </c>
      <c r="S399" s="15">
        <f t="shared" si="409"/>
        <v>3.6805555555555536E-2</v>
      </c>
      <c r="T399" s="15">
        <f t="shared" si="410"/>
        <v>6.9444444444444753E-3</v>
      </c>
      <c r="U399" s="4">
        <v>27.6</v>
      </c>
      <c r="V399" s="4">
        <f>INDEX('Počty dní'!A:E,MATCH(E399,'Počty dní'!C:C,0),4)</f>
        <v>195</v>
      </c>
      <c r="W399" s="70">
        <f t="shared" si="388"/>
        <v>5382</v>
      </c>
    </row>
    <row r="400" spans="1:23" x14ac:dyDescent="0.3">
      <c r="A400" s="69">
        <v>728</v>
      </c>
      <c r="B400" s="4">
        <v>7028</v>
      </c>
      <c r="C400" s="4" t="s">
        <v>7</v>
      </c>
      <c r="D400" s="4"/>
      <c r="E400" s="4" t="str">
        <f>CONCATENATE(C400,D400)</f>
        <v>X</v>
      </c>
      <c r="F400" s="4" t="s">
        <v>96</v>
      </c>
      <c r="G400" s="102">
        <v>6</v>
      </c>
      <c r="H400" s="4" t="str">
        <f t="shared" si="400"/>
        <v>XXX866/6</v>
      </c>
      <c r="I400" s="4" t="s">
        <v>8</v>
      </c>
      <c r="J400" s="4" t="s">
        <v>8</v>
      </c>
      <c r="K400" s="7">
        <v>0.3</v>
      </c>
      <c r="L400" s="5">
        <v>0.30069444444444443</v>
      </c>
      <c r="M400" s="4" t="s">
        <v>50</v>
      </c>
      <c r="N400" s="5">
        <v>0.30486111111111108</v>
      </c>
      <c r="O400" s="4" t="s">
        <v>54</v>
      </c>
      <c r="P400" s="14" t="str">
        <f t="shared" si="406"/>
        <v>OK</v>
      </c>
      <c r="Q400" s="15">
        <f t="shared" si="407"/>
        <v>4.1666666666666519E-3</v>
      </c>
      <c r="R400" s="15">
        <f t="shared" si="408"/>
        <v>6.9444444444444198E-4</v>
      </c>
      <c r="S400" s="15">
        <f t="shared" si="409"/>
        <v>4.8611111111110938E-3</v>
      </c>
      <c r="T400" s="15">
        <f t="shared" si="410"/>
        <v>2.0833333333333259E-3</v>
      </c>
      <c r="U400" s="4">
        <v>5</v>
      </c>
      <c r="V400" s="4">
        <f>INDEX('Počty dní'!A:E,MATCH(E400,'Počty dní'!C:C,0),4)</f>
        <v>195</v>
      </c>
      <c r="W400" s="70">
        <f>V400*U400</f>
        <v>975</v>
      </c>
    </row>
    <row r="401" spans="1:23" x14ac:dyDescent="0.3">
      <c r="A401" s="69">
        <v>728</v>
      </c>
      <c r="B401" s="4">
        <v>7028</v>
      </c>
      <c r="C401" s="4" t="s">
        <v>7</v>
      </c>
      <c r="D401" s="4"/>
      <c r="E401" s="4" t="str">
        <f>CONCATENATE(C401,D401)</f>
        <v>X</v>
      </c>
      <c r="F401" s="4" t="s">
        <v>96</v>
      </c>
      <c r="G401" s="102">
        <v>3</v>
      </c>
      <c r="H401" s="4" t="str">
        <f t="shared" si="400"/>
        <v>XXX866/3</v>
      </c>
      <c r="I401" s="4" t="s">
        <v>8</v>
      </c>
      <c r="J401" s="4" t="s">
        <v>8</v>
      </c>
      <c r="K401" s="7">
        <v>0.30486111111111108</v>
      </c>
      <c r="L401" s="5">
        <v>0.30555555555555552</v>
      </c>
      <c r="M401" s="4" t="s">
        <v>54</v>
      </c>
      <c r="N401" s="5">
        <v>0.31805555555555554</v>
      </c>
      <c r="O401" s="4" t="s">
        <v>55</v>
      </c>
      <c r="P401" s="14" t="str">
        <f t="shared" si="406"/>
        <v>OK</v>
      </c>
      <c r="Q401" s="15">
        <f t="shared" si="407"/>
        <v>1.2500000000000011E-2</v>
      </c>
      <c r="R401" s="15">
        <f t="shared" si="408"/>
        <v>6.9444444444444198E-4</v>
      </c>
      <c r="S401" s="15">
        <f t="shared" si="409"/>
        <v>1.3194444444444453E-2</v>
      </c>
      <c r="T401" s="15">
        <f t="shared" si="410"/>
        <v>0</v>
      </c>
      <c r="U401" s="4">
        <v>10.7</v>
      </c>
      <c r="V401" s="4">
        <f>INDEX('Počty dní'!A:E,MATCH(E401,'Počty dní'!C:C,0),4)</f>
        <v>195</v>
      </c>
      <c r="W401" s="70">
        <f>V401*U401</f>
        <v>2086.5</v>
      </c>
    </row>
    <row r="402" spans="1:23" x14ac:dyDescent="0.3">
      <c r="A402" s="69">
        <v>728</v>
      </c>
      <c r="B402" s="4">
        <v>7028</v>
      </c>
      <c r="C402" s="4" t="str">
        <f>C401</f>
        <v>X</v>
      </c>
      <c r="D402" s="4"/>
      <c r="E402" s="4" t="str">
        <f t="shared" ref="E402" si="411">CONCATENATE(C402,D402)</f>
        <v>X</v>
      </c>
      <c r="F402" s="4" t="s">
        <v>92</v>
      </c>
      <c r="G402" s="102"/>
      <c r="H402" s="4" t="str">
        <f t="shared" si="400"/>
        <v>přejezd/</v>
      </c>
      <c r="I402" s="4"/>
      <c r="J402" s="4" t="str">
        <f>J401</f>
        <v>S</v>
      </c>
      <c r="K402" s="7">
        <v>0.31805555555555554</v>
      </c>
      <c r="L402" s="5">
        <v>0.31805555555555554</v>
      </c>
      <c r="M402" s="4" t="str">
        <f>O401</f>
        <v>Čechtice,,škola</v>
      </c>
      <c r="N402" s="5">
        <v>0.31944444444444448</v>
      </c>
      <c r="O402" s="4" t="str">
        <f>M403</f>
        <v>Čechtice</v>
      </c>
      <c r="P402" s="14" t="str">
        <f t="shared" si="406"/>
        <v>OK</v>
      </c>
      <c r="Q402" s="15">
        <f t="shared" si="407"/>
        <v>1.3888888888889395E-3</v>
      </c>
      <c r="R402" s="15">
        <f t="shared" si="408"/>
        <v>0</v>
      </c>
      <c r="S402" s="15">
        <f t="shared" si="409"/>
        <v>1.3888888888889395E-3</v>
      </c>
      <c r="T402" s="15">
        <f t="shared" si="410"/>
        <v>0</v>
      </c>
      <c r="U402" s="4">
        <v>0</v>
      </c>
      <c r="V402" s="4">
        <f>INDEX('Počty dní'!A:E,MATCH(E402,'Počty dní'!C:C,0),4)</f>
        <v>195</v>
      </c>
      <c r="W402" s="70">
        <f t="shared" ref="W402:W403" si="412">V402*U402</f>
        <v>0</v>
      </c>
    </row>
    <row r="403" spans="1:23" x14ac:dyDescent="0.3">
      <c r="A403" s="69">
        <v>728</v>
      </c>
      <c r="B403" s="4">
        <v>7028</v>
      </c>
      <c r="C403" s="4" t="s">
        <v>7</v>
      </c>
      <c r="D403" s="4"/>
      <c r="E403" s="4" t="str">
        <f>CONCATENATE(C403,D403)</f>
        <v>X</v>
      </c>
      <c r="F403" s="4" t="s">
        <v>95</v>
      </c>
      <c r="G403" s="102">
        <v>8</v>
      </c>
      <c r="H403" s="4" t="str">
        <f t="shared" si="400"/>
        <v>XXX865/8</v>
      </c>
      <c r="I403" s="4" t="s">
        <v>8</v>
      </c>
      <c r="J403" s="4" t="s">
        <v>8</v>
      </c>
      <c r="K403" s="7">
        <v>0.3666666666666667</v>
      </c>
      <c r="L403" s="5">
        <v>0.36805555555555558</v>
      </c>
      <c r="M403" s="4" t="s">
        <v>50</v>
      </c>
      <c r="N403" s="5">
        <v>0.40208333333333335</v>
      </c>
      <c r="O403" s="4" t="s">
        <v>49</v>
      </c>
      <c r="P403" s="14" t="str">
        <f t="shared" si="406"/>
        <v>OK</v>
      </c>
      <c r="Q403" s="15">
        <f t="shared" si="407"/>
        <v>3.4027777777777768E-2</v>
      </c>
      <c r="R403" s="15">
        <f t="shared" si="408"/>
        <v>1.388888888888884E-3</v>
      </c>
      <c r="S403" s="15">
        <f t="shared" si="409"/>
        <v>3.5416666666666652E-2</v>
      </c>
      <c r="T403" s="15">
        <f t="shared" si="410"/>
        <v>4.7222222222222221E-2</v>
      </c>
      <c r="U403" s="4">
        <v>27.6</v>
      </c>
      <c r="V403" s="4">
        <f>INDEX('Počty dní'!A:E,MATCH(E403,'Počty dní'!C:C,0),4)</f>
        <v>195</v>
      </c>
      <c r="W403" s="70">
        <f t="shared" si="412"/>
        <v>5382</v>
      </c>
    </row>
    <row r="404" spans="1:23" x14ac:dyDescent="0.3">
      <c r="A404" s="69">
        <v>728</v>
      </c>
      <c r="B404" s="4">
        <v>7028</v>
      </c>
      <c r="C404" s="4" t="s">
        <v>7</v>
      </c>
      <c r="D404" s="4"/>
      <c r="E404" s="4" t="str">
        <f t="shared" si="382"/>
        <v>X</v>
      </c>
      <c r="F404" s="4" t="s">
        <v>95</v>
      </c>
      <c r="G404" s="102">
        <v>59</v>
      </c>
      <c r="H404" s="4" t="str">
        <f t="shared" si="400"/>
        <v>XXX865/59</v>
      </c>
      <c r="I404" s="4" t="s">
        <v>8</v>
      </c>
      <c r="J404" s="4" t="s">
        <v>8</v>
      </c>
      <c r="K404" s="7">
        <v>0.40833333333333338</v>
      </c>
      <c r="L404" s="5">
        <v>0.40972222222222227</v>
      </c>
      <c r="M404" s="4" t="s">
        <v>49</v>
      </c>
      <c r="N404" s="5">
        <v>0.4145833333333333</v>
      </c>
      <c r="O404" s="4" t="s">
        <v>51</v>
      </c>
      <c r="P404" s="14" t="str">
        <f t="shared" si="406"/>
        <v>OK</v>
      </c>
      <c r="Q404" s="15">
        <f t="shared" si="407"/>
        <v>4.8611111111110383E-3</v>
      </c>
      <c r="R404" s="15">
        <f t="shared" si="408"/>
        <v>1.388888888888884E-3</v>
      </c>
      <c r="S404" s="15">
        <f t="shared" si="409"/>
        <v>6.2499999999999223E-3</v>
      </c>
      <c r="T404" s="15">
        <f t="shared" si="410"/>
        <v>6.2500000000000333E-3</v>
      </c>
      <c r="U404" s="4">
        <v>3.2</v>
      </c>
      <c r="V404" s="4">
        <f>INDEX('Počty dní'!A:E,MATCH(E404,'Počty dní'!C:C,0),4)</f>
        <v>195</v>
      </c>
      <c r="W404" s="70">
        <f t="shared" si="388"/>
        <v>624</v>
      </c>
    </row>
    <row r="405" spans="1:23" x14ac:dyDescent="0.3">
      <c r="A405" s="69">
        <v>728</v>
      </c>
      <c r="B405" s="4">
        <v>7028</v>
      </c>
      <c r="C405" s="4" t="s">
        <v>7</v>
      </c>
      <c r="D405" s="4"/>
      <c r="E405" s="4" t="str">
        <f>CONCATENATE(C405,D405)</f>
        <v>X</v>
      </c>
      <c r="F405" s="4" t="s">
        <v>95</v>
      </c>
      <c r="G405" s="102">
        <v>64</v>
      </c>
      <c r="H405" s="4" t="str">
        <f t="shared" si="400"/>
        <v>XXX865/64</v>
      </c>
      <c r="I405" s="4" t="s">
        <v>8</v>
      </c>
      <c r="J405" s="4" t="s">
        <v>8</v>
      </c>
      <c r="K405" s="7">
        <v>0.49791666666666662</v>
      </c>
      <c r="L405" s="5">
        <v>0.49861111111111112</v>
      </c>
      <c r="M405" s="4" t="s">
        <v>51</v>
      </c>
      <c r="N405" s="5">
        <v>0.50416666666666665</v>
      </c>
      <c r="O405" s="4" t="s">
        <v>49</v>
      </c>
      <c r="P405" s="14" t="str">
        <f t="shared" si="406"/>
        <v>OK</v>
      </c>
      <c r="Q405" s="15">
        <f t="shared" si="407"/>
        <v>5.5555555555555358E-3</v>
      </c>
      <c r="R405" s="15">
        <f t="shared" si="408"/>
        <v>6.9444444444449749E-4</v>
      </c>
      <c r="S405" s="15">
        <f t="shared" si="409"/>
        <v>6.2500000000000333E-3</v>
      </c>
      <c r="T405" s="15">
        <f t="shared" si="410"/>
        <v>8.3333333333333315E-2</v>
      </c>
      <c r="U405" s="4">
        <v>3.1</v>
      </c>
      <c r="V405" s="4">
        <f>INDEX('Počty dní'!A:E,MATCH(E405,'Počty dní'!C:C,0),4)</f>
        <v>195</v>
      </c>
      <c r="W405" s="70">
        <f t="shared" ref="W405:W409" si="413">V405*U405</f>
        <v>604.5</v>
      </c>
    </row>
    <row r="406" spans="1:23" x14ac:dyDescent="0.3">
      <c r="A406" s="69">
        <v>728</v>
      </c>
      <c r="B406" s="4">
        <v>7028</v>
      </c>
      <c r="C406" s="4" t="s">
        <v>7</v>
      </c>
      <c r="D406" s="4"/>
      <c r="E406" s="4" t="str">
        <f t="shared" si="382"/>
        <v>X</v>
      </c>
      <c r="F406" s="4" t="s">
        <v>95</v>
      </c>
      <c r="G406" s="102">
        <v>9</v>
      </c>
      <c r="H406" s="4" t="str">
        <f t="shared" si="400"/>
        <v>XXX865/9</v>
      </c>
      <c r="I406" s="4" t="s">
        <v>8</v>
      </c>
      <c r="J406" s="4" t="s">
        <v>8</v>
      </c>
      <c r="K406" s="7">
        <v>0.51111111111111118</v>
      </c>
      <c r="L406" s="5">
        <v>0.51250000000000007</v>
      </c>
      <c r="M406" s="4" t="s">
        <v>49</v>
      </c>
      <c r="N406" s="5">
        <v>0.54791666666666672</v>
      </c>
      <c r="O406" s="4" t="s">
        <v>50</v>
      </c>
      <c r="P406" s="14" t="str">
        <f t="shared" si="406"/>
        <v>OK</v>
      </c>
      <c r="Q406" s="15">
        <f t="shared" si="407"/>
        <v>3.5416666666666652E-2</v>
      </c>
      <c r="R406" s="15">
        <f t="shared" si="408"/>
        <v>1.388888888888884E-3</v>
      </c>
      <c r="S406" s="15">
        <f t="shared" si="409"/>
        <v>3.6805555555555536E-2</v>
      </c>
      <c r="T406" s="15">
        <f t="shared" si="410"/>
        <v>6.9444444444445308E-3</v>
      </c>
      <c r="U406" s="4">
        <v>27.6</v>
      </c>
      <c r="V406" s="4">
        <f>INDEX('Počty dní'!A:E,MATCH(E406,'Počty dní'!C:C,0),4)</f>
        <v>195</v>
      </c>
      <c r="W406" s="70">
        <f t="shared" si="413"/>
        <v>5382</v>
      </c>
    </row>
    <row r="407" spans="1:23" x14ac:dyDescent="0.3">
      <c r="A407" s="69">
        <f>A406</f>
        <v>728</v>
      </c>
      <c r="B407" s="4">
        <v>7028</v>
      </c>
      <c r="C407" s="4" t="str">
        <f>C406</f>
        <v>X</v>
      </c>
      <c r="D407" s="4"/>
      <c r="E407" s="4" t="str">
        <f t="shared" si="382"/>
        <v>X</v>
      </c>
      <c r="F407" s="4" t="s">
        <v>92</v>
      </c>
      <c r="G407" s="102"/>
      <c r="H407" s="4" t="str">
        <f t="shared" ref="H407" si="414">CONCATENATE(F407,"/",G407)</f>
        <v>přejezd/</v>
      </c>
      <c r="I407" s="4"/>
      <c r="J407" s="4" t="str">
        <f>J406</f>
        <v>S</v>
      </c>
      <c r="K407" s="7">
        <v>0.55277777777777781</v>
      </c>
      <c r="L407" s="5">
        <v>0.55277777777777781</v>
      </c>
      <c r="M407" s="4" t="str">
        <f>O406</f>
        <v>Čechtice</v>
      </c>
      <c r="N407" s="5">
        <v>0.5541666666666667</v>
      </c>
      <c r="O407" s="4" t="str">
        <f>M408</f>
        <v>Čechtice,,škola</v>
      </c>
      <c r="P407" s="14" t="str">
        <f t="shared" si="406"/>
        <v>OK</v>
      </c>
      <c r="Q407" s="15">
        <f t="shared" si="407"/>
        <v>1.388888888888884E-3</v>
      </c>
      <c r="R407" s="15">
        <f t="shared" si="408"/>
        <v>0</v>
      </c>
      <c r="S407" s="15">
        <f t="shared" si="409"/>
        <v>1.388888888888884E-3</v>
      </c>
      <c r="T407" s="15">
        <f t="shared" si="410"/>
        <v>4.8611111111110938E-3</v>
      </c>
      <c r="U407" s="4">
        <v>0</v>
      </c>
      <c r="V407" s="4">
        <f>INDEX('Počty dní'!A:E,MATCH(E407,'Počty dní'!C:C,0),4)</f>
        <v>195</v>
      </c>
      <c r="W407" s="70">
        <f t="shared" si="413"/>
        <v>0</v>
      </c>
    </row>
    <row r="408" spans="1:23" x14ac:dyDescent="0.3">
      <c r="A408" s="69">
        <f>A407</f>
        <v>728</v>
      </c>
      <c r="B408" s="4">
        <v>7028</v>
      </c>
      <c r="C408" s="4" t="s">
        <v>7</v>
      </c>
      <c r="D408" s="4"/>
      <c r="E408" s="4" t="str">
        <f>CONCATENATE(C408,D408)</f>
        <v>X</v>
      </c>
      <c r="F408" s="4" t="s">
        <v>96</v>
      </c>
      <c r="G408" s="102">
        <v>10</v>
      </c>
      <c r="H408" s="4" t="str">
        <f t="shared" si="400"/>
        <v>XXX866/10</v>
      </c>
      <c r="I408" s="4" t="s">
        <v>8</v>
      </c>
      <c r="J408" s="4" t="s">
        <v>8</v>
      </c>
      <c r="K408" s="7">
        <v>0.5541666666666667</v>
      </c>
      <c r="L408" s="5">
        <v>0.55555555555555558</v>
      </c>
      <c r="M408" s="4" t="s">
        <v>55</v>
      </c>
      <c r="N408" s="5">
        <v>0.5756944444444444</v>
      </c>
      <c r="O408" s="4" t="s">
        <v>53</v>
      </c>
      <c r="P408" s="14" t="str">
        <f t="shared" si="406"/>
        <v>OK</v>
      </c>
      <c r="Q408" s="15">
        <f t="shared" si="407"/>
        <v>2.0138888888888817E-2</v>
      </c>
      <c r="R408" s="15">
        <f t="shared" si="408"/>
        <v>1.388888888888884E-3</v>
      </c>
      <c r="S408" s="15">
        <f t="shared" si="409"/>
        <v>2.1527777777777701E-2</v>
      </c>
      <c r="T408" s="15">
        <f t="shared" si="410"/>
        <v>0</v>
      </c>
      <c r="U408" s="4">
        <v>18.2</v>
      </c>
      <c r="V408" s="4">
        <f>INDEX('Počty dní'!A:E,MATCH(E408,'Počty dní'!C:C,0),4)</f>
        <v>195</v>
      </c>
      <c r="W408" s="70">
        <f t="shared" si="413"/>
        <v>3549</v>
      </c>
    </row>
    <row r="409" spans="1:23" x14ac:dyDescent="0.3">
      <c r="A409" s="69">
        <f>A408</f>
        <v>728</v>
      </c>
      <c r="B409" s="4">
        <v>7028</v>
      </c>
      <c r="C409" s="4" t="s">
        <v>7</v>
      </c>
      <c r="D409" s="4"/>
      <c r="E409" s="4" t="str">
        <f>CONCATENATE(C409,D409)</f>
        <v>X</v>
      </c>
      <c r="F409" s="4" t="s">
        <v>96</v>
      </c>
      <c r="G409" s="102">
        <v>7</v>
      </c>
      <c r="H409" s="4" t="str">
        <f t="shared" si="400"/>
        <v>XXX866/7</v>
      </c>
      <c r="I409" s="4" t="s">
        <v>8</v>
      </c>
      <c r="J409" s="4" t="s">
        <v>8</v>
      </c>
      <c r="K409" s="7">
        <v>0.58958333333333335</v>
      </c>
      <c r="L409" s="5">
        <v>0.59027777777777779</v>
      </c>
      <c r="M409" s="4" t="s">
        <v>53</v>
      </c>
      <c r="N409" s="5">
        <v>0.60833333333333328</v>
      </c>
      <c r="O409" s="4" t="s">
        <v>50</v>
      </c>
      <c r="P409" s="14" t="str">
        <f t="shared" si="406"/>
        <v>OK</v>
      </c>
      <c r="Q409" s="15">
        <f t="shared" si="407"/>
        <v>1.8055555555555491E-2</v>
      </c>
      <c r="R409" s="15">
        <f t="shared" si="408"/>
        <v>6.9444444444444198E-4</v>
      </c>
      <c r="S409" s="15">
        <f t="shared" si="409"/>
        <v>1.8749999999999933E-2</v>
      </c>
      <c r="T409" s="15">
        <f t="shared" si="410"/>
        <v>1.3888888888888951E-2</v>
      </c>
      <c r="U409" s="4">
        <v>17.600000000000001</v>
      </c>
      <c r="V409" s="4">
        <f>INDEX('Počty dní'!A:E,MATCH(E409,'Počty dní'!C:C,0),4)</f>
        <v>195</v>
      </c>
      <c r="W409" s="70">
        <f t="shared" si="413"/>
        <v>3432.0000000000005</v>
      </c>
    </row>
    <row r="410" spans="1:23" x14ac:dyDescent="0.3">
      <c r="A410" s="69">
        <v>728</v>
      </c>
      <c r="B410" s="4">
        <v>7028</v>
      </c>
      <c r="C410" s="4" t="s">
        <v>7</v>
      </c>
      <c r="D410" s="4"/>
      <c r="E410" s="4" t="str">
        <f>CONCATENATE(C410,D410)</f>
        <v>X</v>
      </c>
      <c r="F410" s="4" t="s">
        <v>95</v>
      </c>
      <c r="G410" s="102">
        <v>12</v>
      </c>
      <c r="H410" s="4" t="str">
        <f t="shared" si="400"/>
        <v>XXX865/12</v>
      </c>
      <c r="I410" s="4" t="s">
        <v>8</v>
      </c>
      <c r="J410" s="4" t="s">
        <v>8</v>
      </c>
      <c r="K410" s="7">
        <v>0.6166666666666667</v>
      </c>
      <c r="L410" s="5">
        <v>0.61805555555555558</v>
      </c>
      <c r="M410" s="4" t="s">
        <v>50</v>
      </c>
      <c r="N410" s="5">
        <v>0.65208333333333335</v>
      </c>
      <c r="O410" s="4" t="s">
        <v>49</v>
      </c>
      <c r="P410" s="14" t="str">
        <f t="shared" si="401"/>
        <v>OK</v>
      </c>
      <c r="Q410" s="15">
        <f t="shared" si="402"/>
        <v>3.4027777777777768E-2</v>
      </c>
      <c r="R410" s="15">
        <f t="shared" si="403"/>
        <v>1.388888888888884E-3</v>
      </c>
      <c r="S410" s="15">
        <f t="shared" si="404"/>
        <v>3.5416666666666652E-2</v>
      </c>
      <c r="T410" s="15">
        <f t="shared" si="405"/>
        <v>8.3333333333334147E-3</v>
      </c>
      <c r="U410" s="4">
        <v>27.6</v>
      </c>
      <c r="V410" s="4">
        <f>INDEX('Počty dní'!A:E,MATCH(E410,'Počty dní'!C:C,0),4)</f>
        <v>195</v>
      </c>
      <c r="W410" s="70">
        <f>V410*U410</f>
        <v>5382</v>
      </c>
    </row>
    <row r="411" spans="1:23" x14ac:dyDescent="0.3">
      <c r="A411" s="69">
        <v>728</v>
      </c>
      <c r="B411" s="4">
        <v>7028</v>
      </c>
      <c r="C411" s="4" t="s">
        <v>7</v>
      </c>
      <c r="D411" s="4"/>
      <c r="E411" s="4" t="str">
        <f t="shared" si="382"/>
        <v>X</v>
      </c>
      <c r="F411" s="4" t="s">
        <v>95</v>
      </c>
      <c r="G411" s="102">
        <v>69</v>
      </c>
      <c r="H411" s="4" t="str">
        <f t="shared" si="400"/>
        <v>XXX865/69</v>
      </c>
      <c r="I411" s="4" t="s">
        <v>8</v>
      </c>
      <c r="J411" s="4" t="s">
        <v>8</v>
      </c>
      <c r="K411" s="7">
        <v>0.65833333333333333</v>
      </c>
      <c r="L411" s="5">
        <v>0.65972222222222221</v>
      </c>
      <c r="M411" s="4" t="s">
        <v>49</v>
      </c>
      <c r="N411" s="5">
        <v>0.6645833333333333</v>
      </c>
      <c r="O411" s="4" t="s">
        <v>51</v>
      </c>
      <c r="P411" s="14" t="str">
        <f t="shared" si="401"/>
        <v>OK</v>
      </c>
      <c r="Q411" s="15">
        <f t="shared" si="402"/>
        <v>4.8611111111110938E-3</v>
      </c>
      <c r="R411" s="15">
        <f t="shared" si="403"/>
        <v>1.388888888888884E-3</v>
      </c>
      <c r="S411" s="15">
        <f t="shared" si="404"/>
        <v>6.2499999999999778E-3</v>
      </c>
      <c r="T411" s="15">
        <f t="shared" si="405"/>
        <v>6.2499999999999778E-3</v>
      </c>
      <c r="U411" s="4">
        <v>3.2</v>
      </c>
      <c r="V411" s="4">
        <f>INDEX('Počty dní'!A:E,MATCH(E411,'Počty dní'!C:C,0),4)</f>
        <v>195</v>
      </c>
      <c r="W411" s="70">
        <f t="shared" si="388"/>
        <v>624</v>
      </c>
    </row>
    <row r="412" spans="1:23" x14ac:dyDescent="0.3">
      <c r="A412" s="69">
        <v>728</v>
      </c>
      <c r="B412" s="4">
        <v>7028</v>
      </c>
      <c r="C412" s="4" t="s">
        <v>7</v>
      </c>
      <c r="D412" s="4"/>
      <c r="E412" s="4" t="str">
        <f>CONCATENATE(C412,D412)</f>
        <v>X</v>
      </c>
      <c r="F412" s="4" t="s">
        <v>95</v>
      </c>
      <c r="G412" s="102">
        <v>70</v>
      </c>
      <c r="H412" s="4" t="str">
        <f t="shared" si="400"/>
        <v>XXX865/70</v>
      </c>
      <c r="I412" s="4" t="s">
        <v>8</v>
      </c>
      <c r="J412" s="4" t="s">
        <v>8</v>
      </c>
      <c r="K412" s="7">
        <v>0.6645833333333333</v>
      </c>
      <c r="L412" s="5">
        <v>0.66527777777777775</v>
      </c>
      <c r="M412" s="4" t="s">
        <v>51</v>
      </c>
      <c r="N412" s="5">
        <v>0.67083333333333339</v>
      </c>
      <c r="O412" s="4" t="s">
        <v>49</v>
      </c>
      <c r="P412" s="14" t="str">
        <f t="shared" si="401"/>
        <v>OK</v>
      </c>
      <c r="Q412" s="15">
        <f t="shared" si="402"/>
        <v>5.5555555555556468E-3</v>
      </c>
      <c r="R412" s="15">
        <f t="shared" si="403"/>
        <v>6.9444444444444198E-4</v>
      </c>
      <c r="S412" s="15">
        <f t="shared" si="404"/>
        <v>6.2500000000000888E-3</v>
      </c>
      <c r="T412" s="15">
        <f t="shared" si="405"/>
        <v>0</v>
      </c>
      <c r="U412" s="4">
        <v>3.1</v>
      </c>
      <c r="V412" s="4">
        <f>INDEX('Počty dní'!A:E,MATCH(E412,'Počty dní'!C:C,0),4)</f>
        <v>195</v>
      </c>
      <c r="W412" s="70">
        <f>V412*U412</f>
        <v>604.5</v>
      </c>
    </row>
    <row r="413" spans="1:23" x14ac:dyDescent="0.3">
      <c r="A413" s="69">
        <v>728</v>
      </c>
      <c r="B413" s="4">
        <v>7028</v>
      </c>
      <c r="C413" s="4" t="s">
        <v>7</v>
      </c>
      <c r="D413" s="4"/>
      <c r="E413" s="4" t="str">
        <f t="shared" si="382"/>
        <v>X</v>
      </c>
      <c r="F413" s="4" t="s">
        <v>95</v>
      </c>
      <c r="G413" s="102">
        <v>13</v>
      </c>
      <c r="H413" s="4" t="str">
        <f t="shared" si="400"/>
        <v>XXX865/13</v>
      </c>
      <c r="I413" s="4" t="s">
        <v>8</v>
      </c>
      <c r="J413" s="4" t="s">
        <v>8</v>
      </c>
      <c r="K413" s="7">
        <v>0.6777777777777777</v>
      </c>
      <c r="L413" s="5">
        <v>0.6791666666666667</v>
      </c>
      <c r="M413" s="4" t="s">
        <v>49</v>
      </c>
      <c r="N413" s="5">
        <v>0.71458333333333324</v>
      </c>
      <c r="O413" s="4" t="s">
        <v>50</v>
      </c>
      <c r="P413" s="14" t="str">
        <f t="shared" si="401"/>
        <v>OK</v>
      </c>
      <c r="Q413" s="15">
        <f t="shared" si="402"/>
        <v>3.5416666666666541E-2</v>
      </c>
      <c r="R413" s="15">
        <f t="shared" si="403"/>
        <v>1.388888888888995E-3</v>
      </c>
      <c r="S413" s="15">
        <f t="shared" si="404"/>
        <v>3.6805555555555536E-2</v>
      </c>
      <c r="T413" s="15">
        <f t="shared" si="405"/>
        <v>6.9444444444443088E-3</v>
      </c>
      <c r="U413" s="4">
        <v>27.6</v>
      </c>
      <c r="V413" s="4">
        <f>INDEX('Počty dní'!A:E,MATCH(E413,'Počty dní'!C:C,0),4)</f>
        <v>195</v>
      </c>
      <c r="W413" s="70">
        <f t="shared" si="388"/>
        <v>5382</v>
      </c>
    </row>
    <row r="414" spans="1:23" x14ac:dyDescent="0.3">
      <c r="A414" s="69">
        <v>728</v>
      </c>
      <c r="B414" s="4">
        <v>7028</v>
      </c>
      <c r="C414" s="4" t="s">
        <v>7</v>
      </c>
      <c r="D414" s="4"/>
      <c r="E414" s="4" t="str">
        <f>CONCATENATE(C414,D414)</f>
        <v>X</v>
      </c>
      <c r="F414" s="4" t="s">
        <v>96</v>
      </c>
      <c r="G414" s="102">
        <v>14</v>
      </c>
      <c r="H414" s="4" t="str">
        <f t="shared" si="400"/>
        <v>XXX866/14</v>
      </c>
      <c r="I414" s="4" t="s">
        <v>8</v>
      </c>
      <c r="J414" s="4" t="s">
        <v>8</v>
      </c>
      <c r="K414" s="7">
        <v>0.72222222222222221</v>
      </c>
      <c r="L414" s="5">
        <v>0.72361111111111109</v>
      </c>
      <c r="M414" s="4" t="s">
        <v>50</v>
      </c>
      <c r="N414" s="5">
        <v>0.74236111111111114</v>
      </c>
      <c r="O414" s="4" t="s">
        <v>53</v>
      </c>
      <c r="P414" s="14" t="str">
        <f t="shared" si="401"/>
        <v>OK</v>
      </c>
      <c r="Q414" s="15">
        <f t="shared" si="402"/>
        <v>1.8750000000000044E-2</v>
      </c>
      <c r="R414" s="15">
        <f t="shared" si="403"/>
        <v>1.388888888888884E-3</v>
      </c>
      <c r="S414" s="15">
        <f t="shared" si="404"/>
        <v>2.0138888888888928E-2</v>
      </c>
      <c r="T414" s="15">
        <f t="shared" si="405"/>
        <v>7.6388888888889728E-3</v>
      </c>
      <c r="U414" s="4">
        <v>17.600000000000001</v>
      </c>
      <c r="V414" s="4">
        <f>INDEX('Počty dní'!A:E,MATCH(E414,'Počty dní'!C:C,0),4)</f>
        <v>195</v>
      </c>
      <c r="W414" s="70">
        <f>V414*U414</f>
        <v>3432.0000000000005</v>
      </c>
    </row>
    <row r="415" spans="1:23" x14ac:dyDescent="0.3">
      <c r="A415" s="69">
        <v>728</v>
      </c>
      <c r="B415" s="4">
        <v>7028</v>
      </c>
      <c r="C415" s="4" t="s">
        <v>7</v>
      </c>
      <c r="D415" s="4"/>
      <c r="E415" s="4" t="str">
        <f t="shared" ref="E415" si="415">CONCATENATE(C415,D415)</f>
        <v>X</v>
      </c>
      <c r="F415" s="4" t="s">
        <v>96</v>
      </c>
      <c r="G415" s="102">
        <v>11</v>
      </c>
      <c r="H415" s="4" t="str">
        <f t="shared" si="400"/>
        <v>XXX866/11</v>
      </c>
      <c r="I415" s="4" t="s">
        <v>8</v>
      </c>
      <c r="J415" s="4" t="s">
        <v>8</v>
      </c>
      <c r="K415" s="7">
        <v>0.75624999999999998</v>
      </c>
      <c r="L415" s="5">
        <v>0.75694444444444453</v>
      </c>
      <c r="M415" s="4" t="s">
        <v>53</v>
      </c>
      <c r="N415" s="5">
        <v>0.77500000000000002</v>
      </c>
      <c r="O415" s="4" t="s">
        <v>50</v>
      </c>
      <c r="P415" s="14" t="str">
        <f t="shared" si="401"/>
        <v>OK</v>
      </c>
      <c r="Q415" s="15">
        <f t="shared" si="402"/>
        <v>1.8055555555555491E-2</v>
      </c>
      <c r="R415" s="15">
        <f t="shared" si="403"/>
        <v>6.94444444444553E-4</v>
      </c>
      <c r="S415" s="15">
        <f t="shared" si="404"/>
        <v>1.8750000000000044E-2</v>
      </c>
      <c r="T415" s="15">
        <f t="shared" si="405"/>
        <v>1.388888888888884E-2</v>
      </c>
      <c r="U415" s="4">
        <v>17.600000000000001</v>
      </c>
      <c r="V415" s="4">
        <f>INDEX('Počty dní'!A:E,MATCH(E415,'Počty dní'!C:C,0),4)</f>
        <v>195</v>
      </c>
      <c r="W415" s="70">
        <f t="shared" ref="W415" si="416">V415*U415</f>
        <v>3432.0000000000005</v>
      </c>
    </row>
    <row r="416" spans="1:23" ht="15" thickBot="1" x14ac:dyDescent="0.35">
      <c r="A416" s="69">
        <v>728</v>
      </c>
      <c r="B416" s="4">
        <v>7028</v>
      </c>
      <c r="C416" s="4" t="s">
        <v>7</v>
      </c>
      <c r="D416" s="4"/>
      <c r="E416" s="4" t="str">
        <f>CONCATENATE(C416,D416)</f>
        <v>X</v>
      </c>
      <c r="F416" s="4" t="s">
        <v>95</v>
      </c>
      <c r="G416" s="102">
        <v>16</v>
      </c>
      <c r="H416" s="4" t="str">
        <f t="shared" si="400"/>
        <v>XXX865/16</v>
      </c>
      <c r="I416" s="4" t="s">
        <v>8</v>
      </c>
      <c r="J416" s="4" t="s">
        <v>8</v>
      </c>
      <c r="K416" s="7">
        <v>0.78333333333333333</v>
      </c>
      <c r="L416" s="5">
        <v>0.78472222222222221</v>
      </c>
      <c r="M416" s="4" t="s">
        <v>50</v>
      </c>
      <c r="N416" s="5">
        <v>0.79375000000000007</v>
      </c>
      <c r="O416" s="4" t="s">
        <v>37</v>
      </c>
      <c r="P416" s="14"/>
      <c r="Q416" s="15">
        <f t="shared" si="402"/>
        <v>9.0277777777778567E-3</v>
      </c>
      <c r="R416" s="15">
        <f t="shared" si="403"/>
        <v>1.388888888888884E-3</v>
      </c>
      <c r="S416" s="15">
        <f t="shared" si="404"/>
        <v>1.0416666666666741E-2</v>
      </c>
      <c r="T416" s="15">
        <f t="shared" si="405"/>
        <v>8.3333333333333037E-3</v>
      </c>
      <c r="U416" s="4">
        <v>9.1999999999999993</v>
      </c>
      <c r="V416" s="4">
        <f>INDEX('Počty dní'!A:E,MATCH(E416,'Počty dní'!C:C,0),4)</f>
        <v>195</v>
      </c>
      <c r="W416" s="70">
        <f>V416*U416</f>
        <v>1793.9999999999998</v>
      </c>
    </row>
    <row r="417" spans="1:23" ht="15" thickBot="1" x14ac:dyDescent="0.35">
      <c r="A417" s="48" t="str">
        <f ca="1">CONCATENATE(INDIRECT("R[-3]C[0]",FALSE),"celkem")</f>
        <v>728celkem</v>
      </c>
      <c r="B417" s="49"/>
      <c r="C417" s="49" t="str">
        <f ca="1">INDIRECT("R[-1]C[12]",FALSE)</f>
        <v>Lukavec</v>
      </c>
      <c r="D417" s="50"/>
      <c r="E417" s="49"/>
      <c r="F417" s="50"/>
      <c r="G417" s="103"/>
      <c r="H417" s="51"/>
      <c r="I417" s="52"/>
      <c r="J417" s="53" t="str">
        <f ca="1">INDIRECT("R[-3]C[0]",FALSE)</f>
        <v>S</v>
      </c>
      <c r="K417" s="54"/>
      <c r="L417" s="55"/>
      <c r="M417" s="56"/>
      <c r="N417" s="55"/>
      <c r="O417" s="57"/>
      <c r="P417" s="49"/>
      <c r="Q417" s="58">
        <f>SUM(Q396:Q416)</f>
        <v>0.33263888888888871</v>
      </c>
      <c r="R417" s="58">
        <f t="shared" ref="R417:T417" si="417">SUM(R396:R416)</f>
        <v>2.1527777777777979E-2</v>
      </c>
      <c r="S417" s="58">
        <f t="shared" si="417"/>
        <v>0.35416666666666663</v>
      </c>
      <c r="T417" s="58">
        <f t="shared" si="417"/>
        <v>0.22916666666666674</v>
      </c>
      <c r="U417" s="59">
        <f>SUM(U396:U416)</f>
        <v>271.19999999999993</v>
      </c>
      <c r="V417" s="60"/>
      <c r="W417" s="61">
        <f>SUM(W396:W416)</f>
        <v>52884</v>
      </c>
    </row>
    <row r="419" spans="1:23" ht="15" thickBot="1" x14ac:dyDescent="0.35">
      <c r="L419" s="1"/>
      <c r="N419" s="1"/>
      <c r="Q419" s="1"/>
      <c r="R419" s="1"/>
      <c r="S419" s="1"/>
      <c r="T419" s="1"/>
    </row>
    <row r="420" spans="1:23" x14ac:dyDescent="0.3">
      <c r="A420" s="62">
        <v>729</v>
      </c>
      <c r="B420" s="63">
        <v>7029</v>
      </c>
      <c r="C420" s="63" t="s">
        <v>7</v>
      </c>
      <c r="D420" s="63"/>
      <c r="E420" s="63" t="str">
        <f t="shared" ref="E420:E431" si="418">CONCATENATE(C420,D420)</f>
        <v>X</v>
      </c>
      <c r="F420" s="63" t="s">
        <v>112</v>
      </c>
      <c r="G420" s="101">
        <v>2</v>
      </c>
      <c r="H420" s="63" t="str">
        <f t="shared" ref="H420:H431" si="419">CONCATENATE(F420,"/",G420)</f>
        <v>XXX867/2</v>
      </c>
      <c r="I420" s="63" t="s">
        <v>8</v>
      </c>
      <c r="J420" s="63" t="s">
        <v>8</v>
      </c>
      <c r="K420" s="64">
        <v>0.18124999999999999</v>
      </c>
      <c r="L420" s="65">
        <v>0.18194444444444444</v>
      </c>
      <c r="M420" s="63" t="s">
        <v>38</v>
      </c>
      <c r="N420" s="65">
        <v>0.20277777777777781</v>
      </c>
      <c r="O420" s="63" t="s">
        <v>40</v>
      </c>
      <c r="P420" s="66" t="str">
        <f t="shared" ref="P420:P430" si="420">IF(M421=O420,"OK","POZOR")</f>
        <v>OK</v>
      </c>
      <c r="Q420" s="67">
        <f t="shared" ref="Q420:Q431" si="421">IF(ISNUMBER(G420),N420-L420,IF(F420="přejezd",N420-L420,0))</f>
        <v>2.083333333333337E-2</v>
      </c>
      <c r="R420" s="67">
        <f t="shared" ref="R420:R431" si="422">IF(ISNUMBER(G420),L420-K420,0)</f>
        <v>6.9444444444444198E-4</v>
      </c>
      <c r="S420" s="67">
        <f t="shared" ref="S420:S431" si="423">Q420+R420</f>
        <v>2.1527777777777812E-2</v>
      </c>
      <c r="T420" s="67"/>
      <c r="U420" s="63">
        <v>17.100000000000001</v>
      </c>
      <c r="V420" s="63">
        <f>INDEX('Počty dní'!A:E,MATCH(E420,'Počty dní'!C:C,0),4)</f>
        <v>195</v>
      </c>
      <c r="W420" s="68">
        <f t="shared" ref="W420:W431" si="424">V420*U420</f>
        <v>3334.5000000000005</v>
      </c>
    </row>
    <row r="421" spans="1:23" x14ac:dyDescent="0.3">
      <c r="A421" s="69">
        <v>729</v>
      </c>
      <c r="B421" s="4">
        <v>7029</v>
      </c>
      <c r="C421" s="4" t="s">
        <v>7</v>
      </c>
      <c r="D421" s="4"/>
      <c r="E421" s="4" t="str">
        <f t="shared" si="418"/>
        <v>X</v>
      </c>
      <c r="F421" s="4" t="s">
        <v>112</v>
      </c>
      <c r="G421" s="102">
        <v>1</v>
      </c>
      <c r="H421" s="4" t="str">
        <f t="shared" si="419"/>
        <v>XXX867/1</v>
      </c>
      <c r="I421" s="4" t="s">
        <v>8</v>
      </c>
      <c r="J421" s="4" t="s">
        <v>8</v>
      </c>
      <c r="K421" s="7">
        <v>0.21180555555555555</v>
      </c>
      <c r="L421" s="5">
        <v>0.21319444444444444</v>
      </c>
      <c r="M421" s="4" t="s">
        <v>40</v>
      </c>
      <c r="N421" s="5">
        <v>0.23263888888888887</v>
      </c>
      <c r="O421" s="4" t="s">
        <v>38</v>
      </c>
      <c r="P421" s="14" t="str">
        <f t="shared" si="420"/>
        <v>OK</v>
      </c>
      <c r="Q421" s="15">
        <f t="shared" si="421"/>
        <v>1.9444444444444431E-2</v>
      </c>
      <c r="R421" s="15">
        <f t="shared" si="422"/>
        <v>1.388888888888884E-3</v>
      </c>
      <c r="S421" s="15">
        <f t="shared" si="423"/>
        <v>2.0833333333333315E-2</v>
      </c>
      <c r="T421" s="15">
        <f t="shared" ref="T421:T431" si="425">K421-N420</f>
        <v>9.0277777777777457E-3</v>
      </c>
      <c r="U421" s="4">
        <v>17.100000000000001</v>
      </c>
      <c r="V421" s="4">
        <f>INDEX('Počty dní'!A:E,MATCH(E421,'Počty dní'!C:C,0),4)</f>
        <v>195</v>
      </c>
      <c r="W421" s="70">
        <f t="shared" si="424"/>
        <v>3334.5000000000005</v>
      </c>
    </row>
    <row r="422" spans="1:23" x14ac:dyDescent="0.3">
      <c r="A422" s="69">
        <v>729</v>
      </c>
      <c r="B422" s="4">
        <v>7029</v>
      </c>
      <c r="C422" s="4" t="s">
        <v>7</v>
      </c>
      <c r="D422" s="4"/>
      <c r="E422" s="4" t="str">
        <f t="shared" si="418"/>
        <v>X</v>
      </c>
      <c r="F422" s="4" t="s">
        <v>112</v>
      </c>
      <c r="G422" s="102">
        <v>4</v>
      </c>
      <c r="H422" s="4" t="str">
        <f t="shared" si="419"/>
        <v>XXX867/4</v>
      </c>
      <c r="I422" s="4" t="s">
        <v>8</v>
      </c>
      <c r="J422" s="4" t="s">
        <v>8</v>
      </c>
      <c r="K422" s="7">
        <v>0.2638888888888889</v>
      </c>
      <c r="L422" s="5">
        <v>0.26527777777777778</v>
      </c>
      <c r="M422" s="4" t="s">
        <v>38</v>
      </c>
      <c r="N422" s="5">
        <v>0.2902777777777778</v>
      </c>
      <c r="O422" s="4" t="s">
        <v>39</v>
      </c>
      <c r="P422" s="14" t="str">
        <f t="shared" si="420"/>
        <v>OK</v>
      </c>
      <c r="Q422" s="15">
        <f t="shared" si="421"/>
        <v>2.5000000000000022E-2</v>
      </c>
      <c r="R422" s="15">
        <f t="shared" si="422"/>
        <v>1.388888888888884E-3</v>
      </c>
      <c r="S422" s="15">
        <f t="shared" si="423"/>
        <v>2.6388888888888906E-2</v>
      </c>
      <c r="T422" s="15">
        <f t="shared" si="425"/>
        <v>3.1250000000000028E-2</v>
      </c>
      <c r="U422" s="4">
        <v>20.9</v>
      </c>
      <c r="V422" s="4">
        <f>INDEX('Počty dní'!A:E,MATCH(E422,'Počty dní'!C:C,0),4)</f>
        <v>195</v>
      </c>
      <c r="W422" s="70">
        <f t="shared" si="424"/>
        <v>4075.4999999999995</v>
      </c>
    </row>
    <row r="423" spans="1:23" x14ac:dyDescent="0.3">
      <c r="A423" s="69">
        <v>729</v>
      </c>
      <c r="B423" s="4">
        <v>7029</v>
      </c>
      <c r="C423" s="4" t="s">
        <v>7</v>
      </c>
      <c r="D423" s="4"/>
      <c r="E423" s="4" t="str">
        <f t="shared" si="418"/>
        <v>X</v>
      </c>
      <c r="F423" s="4" t="s">
        <v>112</v>
      </c>
      <c r="G423" s="102">
        <v>3</v>
      </c>
      <c r="H423" s="4" t="str">
        <f t="shared" si="419"/>
        <v>XXX867/3</v>
      </c>
      <c r="I423" s="4" t="s">
        <v>8</v>
      </c>
      <c r="J423" s="4" t="s">
        <v>8</v>
      </c>
      <c r="K423" s="7">
        <v>0.29097222222222224</v>
      </c>
      <c r="L423" s="5">
        <v>0.29236111111111113</v>
      </c>
      <c r="M423" s="4" t="s">
        <v>39</v>
      </c>
      <c r="N423" s="5">
        <v>0.29652777777777778</v>
      </c>
      <c r="O423" s="4" t="s">
        <v>40</v>
      </c>
      <c r="P423" s="14" t="str">
        <f t="shared" si="420"/>
        <v>OK</v>
      </c>
      <c r="Q423" s="15">
        <f t="shared" si="421"/>
        <v>4.1666666666666519E-3</v>
      </c>
      <c r="R423" s="15">
        <f t="shared" si="422"/>
        <v>1.388888888888884E-3</v>
      </c>
      <c r="S423" s="15">
        <f t="shared" si="423"/>
        <v>5.5555555555555358E-3</v>
      </c>
      <c r="T423" s="15">
        <f t="shared" si="425"/>
        <v>6.9444444444444198E-4</v>
      </c>
      <c r="U423" s="4">
        <v>3.8</v>
      </c>
      <c r="V423" s="4">
        <f>INDEX('Počty dní'!A:E,MATCH(E423,'Počty dní'!C:C,0),4)</f>
        <v>195</v>
      </c>
      <c r="W423" s="70">
        <f t="shared" si="424"/>
        <v>741</v>
      </c>
    </row>
    <row r="424" spans="1:23" x14ac:dyDescent="0.3">
      <c r="A424" s="69">
        <v>729</v>
      </c>
      <c r="B424" s="4">
        <v>7029</v>
      </c>
      <c r="C424" s="4" t="s">
        <v>7</v>
      </c>
      <c r="D424" s="4"/>
      <c r="E424" s="4" t="str">
        <f t="shared" si="418"/>
        <v>X</v>
      </c>
      <c r="F424" s="4" t="s">
        <v>112</v>
      </c>
      <c r="G424" s="102">
        <v>5</v>
      </c>
      <c r="H424" s="4" t="str">
        <f t="shared" si="419"/>
        <v>XXX867/5</v>
      </c>
      <c r="I424" s="4" t="s">
        <v>8</v>
      </c>
      <c r="J424" s="4" t="s">
        <v>8</v>
      </c>
      <c r="K424" s="7">
        <v>0.37847222222222227</v>
      </c>
      <c r="L424" s="5">
        <v>0.37986111111111115</v>
      </c>
      <c r="M424" s="4" t="s">
        <v>40</v>
      </c>
      <c r="N424" s="5">
        <v>0.39930555555555558</v>
      </c>
      <c r="O424" s="4" t="s">
        <v>38</v>
      </c>
      <c r="P424" s="14" t="str">
        <f t="shared" si="420"/>
        <v>OK</v>
      </c>
      <c r="Q424" s="15">
        <f t="shared" si="421"/>
        <v>1.9444444444444431E-2</v>
      </c>
      <c r="R424" s="15">
        <f t="shared" si="422"/>
        <v>1.388888888888884E-3</v>
      </c>
      <c r="S424" s="15">
        <f t="shared" si="423"/>
        <v>2.0833333333333315E-2</v>
      </c>
      <c r="T424" s="15">
        <f t="shared" si="425"/>
        <v>8.1944444444444486E-2</v>
      </c>
      <c r="U424" s="4">
        <v>17.100000000000001</v>
      </c>
      <c r="V424" s="4">
        <f>INDEX('Počty dní'!A:E,MATCH(E424,'Počty dní'!C:C,0),4)</f>
        <v>195</v>
      </c>
      <c r="W424" s="70">
        <f t="shared" si="424"/>
        <v>3334.5000000000005</v>
      </c>
    </row>
    <row r="425" spans="1:23" x14ac:dyDescent="0.3">
      <c r="A425" s="69">
        <v>729</v>
      </c>
      <c r="B425" s="4">
        <v>7029</v>
      </c>
      <c r="C425" s="4" t="s">
        <v>7</v>
      </c>
      <c r="D425" s="4"/>
      <c r="E425" s="4" t="str">
        <f t="shared" si="418"/>
        <v>X</v>
      </c>
      <c r="F425" s="4" t="s">
        <v>112</v>
      </c>
      <c r="G425" s="102">
        <v>6</v>
      </c>
      <c r="H425" s="4" t="str">
        <f t="shared" si="419"/>
        <v>XXX867/6</v>
      </c>
      <c r="I425" s="4" t="s">
        <v>8</v>
      </c>
      <c r="J425" s="4" t="s">
        <v>8</v>
      </c>
      <c r="K425" s="7">
        <v>0.43055555555555558</v>
      </c>
      <c r="L425" s="5">
        <v>0.43194444444444446</v>
      </c>
      <c r="M425" s="4" t="s">
        <v>38</v>
      </c>
      <c r="N425" s="5">
        <v>0.45277777777777778</v>
      </c>
      <c r="O425" s="4" t="s">
        <v>40</v>
      </c>
      <c r="P425" s="14" t="str">
        <f t="shared" si="420"/>
        <v>OK</v>
      </c>
      <c r="Q425" s="15">
        <f t="shared" si="421"/>
        <v>2.0833333333333315E-2</v>
      </c>
      <c r="R425" s="15">
        <f t="shared" si="422"/>
        <v>1.388888888888884E-3</v>
      </c>
      <c r="S425" s="15">
        <f t="shared" si="423"/>
        <v>2.2222222222222199E-2</v>
      </c>
      <c r="T425" s="15">
        <f t="shared" si="425"/>
        <v>3.125E-2</v>
      </c>
      <c r="U425" s="4">
        <v>17.100000000000001</v>
      </c>
      <c r="V425" s="4">
        <f>INDEX('Počty dní'!A:E,MATCH(E425,'Počty dní'!C:C,0),4)</f>
        <v>195</v>
      </c>
      <c r="W425" s="70">
        <f t="shared" si="424"/>
        <v>3334.5000000000005</v>
      </c>
    </row>
    <row r="426" spans="1:23" x14ac:dyDescent="0.3">
      <c r="A426" s="69">
        <v>729</v>
      </c>
      <c r="B426" s="4">
        <v>7029</v>
      </c>
      <c r="C426" s="4" t="s">
        <v>7</v>
      </c>
      <c r="D426" s="4"/>
      <c r="E426" s="4" t="str">
        <f t="shared" si="418"/>
        <v>X</v>
      </c>
      <c r="F426" s="4" t="s">
        <v>112</v>
      </c>
      <c r="G426" s="102">
        <v>8</v>
      </c>
      <c r="H426" s="4" t="str">
        <f t="shared" si="419"/>
        <v>XXX867/8</v>
      </c>
      <c r="I426" s="4" t="s">
        <v>8</v>
      </c>
      <c r="J426" s="4" t="s">
        <v>8</v>
      </c>
      <c r="K426" s="7">
        <v>0.53472222222222221</v>
      </c>
      <c r="L426" s="5">
        <v>0.53611111111111109</v>
      </c>
      <c r="M426" s="4" t="s">
        <v>40</v>
      </c>
      <c r="N426" s="5">
        <v>0.54027777777777775</v>
      </c>
      <c r="O426" s="4" t="s">
        <v>39</v>
      </c>
      <c r="P426" s="14" t="str">
        <f t="shared" si="420"/>
        <v>OK</v>
      </c>
      <c r="Q426" s="15">
        <f t="shared" si="421"/>
        <v>4.1666666666666519E-3</v>
      </c>
      <c r="R426" s="15">
        <f t="shared" si="422"/>
        <v>1.388888888888884E-3</v>
      </c>
      <c r="S426" s="15">
        <f t="shared" si="423"/>
        <v>5.5555555555555358E-3</v>
      </c>
      <c r="T426" s="15">
        <f t="shared" si="425"/>
        <v>8.1944444444444431E-2</v>
      </c>
      <c r="U426" s="4">
        <v>3.8</v>
      </c>
      <c r="V426" s="4">
        <f>INDEX('Počty dní'!A:E,MATCH(E426,'Počty dní'!C:C,0),4)</f>
        <v>195</v>
      </c>
      <c r="W426" s="70">
        <f t="shared" si="424"/>
        <v>741</v>
      </c>
    </row>
    <row r="427" spans="1:23" x14ac:dyDescent="0.3">
      <c r="A427" s="69">
        <v>729</v>
      </c>
      <c r="B427" s="4">
        <v>7029</v>
      </c>
      <c r="C427" s="4" t="s">
        <v>7</v>
      </c>
      <c r="D427" s="4"/>
      <c r="E427" s="4" t="str">
        <f t="shared" si="418"/>
        <v>X</v>
      </c>
      <c r="F427" s="4" t="s">
        <v>112</v>
      </c>
      <c r="G427" s="102">
        <v>7</v>
      </c>
      <c r="H427" s="4" t="str">
        <f t="shared" si="419"/>
        <v>XXX867/7</v>
      </c>
      <c r="I427" s="4" t="s">
        <v>8</v>
      </c>
      <c r="J427" s="4" t="s">
        <v>8</v>
      </c>
      <c r="K427" s="7">
        <v>0.54166666666666663</v>
      </c>
      <c r="L427" s="5">
        <v>0.54236111111111118</v>
      </c>
      <c r="M427" s="4" t="s">
        <v>39</v>
      </c>
      <c r="N427" s="5">
        <v>0.56597222222222221</v>
      </c>
      <c r="O427" s="4" t="s">
        <v>38</v>
      </c>
      <c r="P427" s="14" t="str">
        <f t="shared" si="420"/>
        <v>OK</v>
      </c>
      <c r="Q427" s="15">
        <f t="shared" si="421"/>
        <v>2.3611111111111027E-2</v>
      </c>
      <c r="R427" s="15">
        <f t="shared" si="422"/>
        <v>6.94444444444553E-4</v>
      </c>
      <c r="S427" s="15">
        <f t="shared" si="423"/>
        <v>2.430555555555558E-2</v>
      </c>
      <c r="T427" s="15">
        <f t="shared" si="425"/>
        <v>1.388888888888884E-3</v>
      </c>
      <c r="U427" s="4">
        <v>20.9</v>
      </c>
      <c r="V427" s="4">
        <f>INDEX('Počty dní'!A:E,MATCH(E427,'Počty dní'!C:C,0),4)</f>
        <v>195</v>
      </c>
      <c r="W427" s="70">
        <f t="shared" si="424"/>
        <v>4075.4999999999995</v>
      </c>
    </row>
    <row r="428" spans="1:23" x14ac:dyDescent="0.3">
      <c r="A428" s="69">
        <v>729</v>
      </c>
      <c r="B428" s="4">
        <v>7029</v>
      </c>
      <c r="C428" s="4" t="s">
        <v>7</v>
      </c>
      <c r="D428" s="4"/>
      <c r="E428" s="4" t="str">
        <f t="shared" si="418"/>
        <v>X</v>
      </c>
      <c r="F428" s="4" t="s">
        <v>112</v>
      </c>
      <c r="G428" s="102">
        <v>10</v>
      </c>
      <c r="H428" s="4" t="str">
        <f t="shared" si="419"/>
        <v>XXX867/10</v>
      </c>
      <c r="I428" s="4" t="s">
        <v>8</v>
      </c>
      <c r="J428" s="4" t="s">
        <v>8</v>
      </c>
      <c r="K428" s="7">
        <v>0.59722222222222221</v>
      </c>
      <c r="L428" s="5">
        <v>0.59861111111111109</v>
      </c>
      <c r="M428" s="4" t="s">
        <v>38</v>
      </c>
      <c r="N428" s="5">
        <v>0.62361111111111112</v>
      </c>
      <c r="O428" s="4" t="s">
        <v>39</v>
      </c>
      <c r="P428" s="14" t="str">
        <f t="shared" si="420"/>
        <v>OK</v>
      </c>
      <c r="Q428" s="15">
        <f t="shared" si="421"/>
        <v>2.5000000000000022E-2</v>
      </c>
      <c r="R428" s="15">
        <f t="shared" si="422"/>
        <v>1.388888888888884E-3</v>
      </c>
      <c r="S428" s="15">
        <f t="shared" si="423"/>
        <v>2.6388888888888906E-2</v>
      </c>
      <c r="T428" s="15">
        <f t="shared" si="425"/>
        <v>3.125E-2</v>
      </c>
      <c r="U428" s="4">
        <v>20.9</v>
      </c>
      <c r="V428" s="4">
        <f>INDEX('Počty dní'!A:E,MATCH(E428,'Počty dní'!C:C,0),4)</f>
        <v>195</v>
      </c>
      <c r="W428" s="70">
        <f t="shared" si="424"/>
        <v>4075.4999999999995</v>
      </c>
    </row>
    <row r="429" spans="1:23" x14ac:dyDescent="0.3">
      <c r="A429" s="69">
        <v>729</v>
      </c>
      <c r="B429" s="4">
        <v>7029</v>
      </c>
      <c r="C429" s="4" t="s">
        <v>7</v>
      </c>
      <c r="D429" s="4"/>
      <c r="E429" s="4" t="str">
        <f t="shared" si="418"/>
        <v>X</v>
      </c>
      <c r="F429" s="4" t="s">
        <v>112</v>
      </c>
      <c r="G429" s="102">
        <v>9</v>
      </c>
      <c r="H429" s="4" t="str">
        <f t="shared" si="419"/>
        <v>XXX867/9</v>
      </c>
      <c r="I429" s="4" t="s">
        <v>8</v>
      </c>
      <c r="J429" s="4" t="s">
        <v>8</v>
      </c>
      <c r="K429" s="7">
        <v>0.625</v>
      </c>
      <c r="L429" s="5">
        <v>0.62569444444444444</v>
      </c>
      <c r="M429" s="4" t="s">
        <v>39</v>
      </c>
      <c r="N429" s="5">
        <v>0.64930555555555558</v>
      </c>
      <c r="O429" s="4" t="s">
        <v>38</v>
      </c>
      <c r="P429" s="14" t="str">
        <f t="shared" si="420"/>
        <v>OK</v>
      </c>
      <c r="Q429" s="15">
        <f t="shared" si="421"/>
        <v>2.3611111111111138E-2</v>
      </c>
      <c r="R429" s="15">
        <f t="shared" si="422"/>
        <v>6.9444444444444198E-4</v>
      </c>
      <c r="S429" s="15">
        <f t="shared" si="423"/>
        <v>2.430555555555558E-2</v>
      </c>
      <c r="T429" s="15">
        <f t="shared" si="425"/>
        <v>1.388888888888884E-3</v>
      </c>
      <c r="U429" s="4">
        <v>20.9</v>
      </c>
      <c r="V429" s="4">
        <f>INDEX('Počty dní'!A:E,MATCH(E429,'Počty dní'!C:C,0),4)</f>
        <v>195</v>
      </c>
      <c r="W429" s="70">
        <f t="shared" si="424"/>
        <v>4075.4999999999995</v>
      </c>
    </row>
    <row r="430" spans="1:23" x14ac:dyDescent="0.3">
      <c r="A430" s="69">
        <v>729</v>
      </c>
      <c r="B430" s="4">
        <v>7029</v>
      </c>
      <c r="C430" s="4" t="s">
        <v>7</v>
      </c>
      <c r="D430" s="4"/>
      <c r="E430" s="4" t="str">
        <f t="shared" si="418"/>
        <v>X</v>
      </c>
      <c r="F430" s="4" t="s">
        <v>112</v>
      </c>
      <c r="G430" s="102">
        <v>12</v>
      </c>
      <c r="H430" s="4" t="str">
        <f t="shared" si="419"/>
        <v>XXX867/12</v>
      </c>
      <c r="I430" s="4" t="s">
        <v>8</v>
      </c>
      <c r="J430" s="4" t="s">
        <v>8</v>
      </c>
      <c r="K430" s="7">
        <v>0.68055555555555547</v>
      </c>
      <c r="L430" s="5">
        <v>0.68194444444444446</v>
      </c>
      <c r="M430" s="4" t="s">
        <v>38</v>
      </c>
      <c r="N430" s="5">
        <v>0.70277777777777783</v>
      </c>
      <c r="O430" s="4" t="s">
        <v>40</v>
      </c>
      <c r="P430" s="14" t="str">
        <f t="shared" si="420"/>
        <v>OK</v>
      </c>
      <c r="Q430" s="15">
        <f t="shared" si="421"/>
        <v>2.083333333333337E-2</v>
      </c>
      <c r="R430" s="15">
        <f t="shared" si="422"/>
        <v>1.388888888888995E-3</v>
      </c>
      <c r="S430" s="15">
        <f t="shared" si="423"/>
        <v>2.2222222222222365E-2</v>
      </c>
      <c r="T430" s="15">
        <f t="shared" si="425"/>
        <v>3.1249999999999889E-2</v>
      </c>
      <c r="U430" s="4">
        <v>17.100000000000001</v>
      </c>
      <c r="V430" s="4">
        <f>INDEX('Počty dní'!A:E,MATCH(E430,'Počty dní'!C:C,0),4)</f>
        <v>195</v>
      </c>
      <c r="W430" s="70">
        <f t="shared" si="424"/>
        <v>3334.5000000000005</v>
      </c>
    </row>
    <row r="431" spans="1:23" ht="15" thickBot="1" x14ac:dyDescent="0.35">
      <c r="A431" s="69">
        <v>729</v>
      </c>
      <c r="B431" s="4">
        <v>7029</v>
      </c>
      <c r="C431" s="4" t="s">
        <v>7</v>
      </c>
      <c r="D431" s="4"/>
      <c r="E431" s="4" t="str">
        <f t="shared" si="418"/>
        <v>X</v>
      </c>
      <c r="F431" s="4" t="s">
        <v>112</v>
      </c>
      <c r="G431" s="102">
        <v>11</v>
      </c>
      <c r="H431" s="4" t="str">
        <f t="shared" si="419"/>
        <v>XXX867/11</v>
      </c>
      <c r="I431" s="4" t="s">
        <v>8</v>
      </c>
      <c r="J431" s="4" t="s">
        <v>8</v>
      </c>
      <c r="K431" s="7">
        <v>0.71180555555555547</v>
      </c>
      <c r="L431" s="5">
        <v>0.71319444444444446</v>
      </c>
      <c r="M431" s="4" t="s">
        <v>40</v>
      </c>
      <c r="N431" s="5">
        <v>0.73263888888888884</v>
      </c>
      <c r="O431" s="4" t="s">
        <v>38</v>
      </c>
      <c r="P431" s="14"/>
      <c r="Q431" s="15">
        <f t="shared" si="421"/>
        <v>1.9444444444444375E-2</v>
      </c>
      <c r="R431" s="15">
        <f t="shared" si="422"/>
        <v>1.388888888888995E-3</v>
      </c>
      <c r="S431" s="15">
        <f t="shared" si="423"/>
        <v>2.083333333333337E-2</v>
      </c>
      <c r="T431" s="15">
        <f t="shared" si="425"/>
        <v>9.0277777777776347E-3</v>
      </c>
      <c r="U431" s="4">
        <v>17.100000000000001</v>
      </c>
      <c r="V431" s="4">
        <f>INDEX('Počty dní'!A:E,MATCH(E431,'Počty dní'!C:C,0),4)</f>
        <v>195</v>
      </c>
      <c r="W431" s="70">
        <f t="shared" si="424"/>
        <v>3334.5000000000005</v>
      </c>
    </row>
    <row r="432" spans="1:23" ht="15" thickBot="1" x14ac:dyDescent="0.35">
      <c r="A432" s="48" t="str">
        <f ca="1">CONCATENATE(INDIRECT("R[-3]C[0]",FALSE),"celkem")</f>
        <v>729celkem</v>
      </c>
      <c r="B432" s="49"/>
      <c r="C432" s="49" t="str">
        <f ca="1">INDIRECT("R[-1]C[12]",FALSE)</f>
        <v>Ježov</v>
      </c>
      <c r="D432" s="50"/>
      <c r="E432" s="49"/>
      <c r="F432" s="50"/>
      <c r="G432" s="103"/>
      <c r="H432" s="51"/>
      <c r="I432" s="52"/>
      <c r="J432" s="53" t="str">
        <f ca="1">INDIRECT("R[-3]C[0]",FALSE)</f>
        <v>S</v>
      </c>
      <c r="K432" s="54"/>
      <c r="L432" s="55"/>
      <c r="M432" s="56"/>
      <c r="N432" s="55"/>
      <c r="O432" s="57"/>
      <c r="P432" s="49"/>
      <c r="Q432" s="58">
        <f>SUM(Q420:Q431)</f>
        <v>0.22638888888888881</v>
      </c>
      <c r="R432" s="58">
        <f t="shared" ref="R432:T432" si="426">SUM(R420:R431)</f>
        <v>1.4583333333333615E-2</v>
      </c>
      <c r="S432" s="58">
        <f t="shared" si="426"/>
        <v>0.24097222222222242</v>
      </c>
      <c r="T432" s="58">
        <f t="shared" si="426"/>
        <v>0.31041666666666645</v>
      </c>
      <c r="U432" s="59">
        <f>SUM(U420:U431)</f>
        <v>193.79999999999998</v>
      </c>
      <c r="V432" s="60"/>
      <c r="W432" s="61">
        <f>SUM(W420:W431)</f>
        <v>37791</v>
      </c>
    </row>
  </sheetData>
  <autoFilter ref="A1:W432" xr:uid="{00000000-0009-0000-0000-000000000000}"/>
  <phoneticPr fontId="4" type="noConversion"/>
  <conditionalFormatting sqref="E1">
    <cfRule type="containsText" dxfId="53" priority="59" operator="containsText" text="stídání">
      <formula>NOT(ISERROR(SEARCH("stídání",E1)))</formula>
    </cfRule>
    <cfRule type="containsText" dxfId="52" priority="60" operator="containsText" text="střídání">
      <formula>NOT(ISERROR(SEARCH("střídání",E1)))</formula>
    </cfRule>
  </conditionalFormatting>
  <conditionalFormatting sqref="P4:P15 P67:P75 P138:P149 P222:P235 P305:P310">
    <cfRule type="containsText" dxfId="51" priority="58" operator="containsText" text="POZOR">
      <formula>NOT(ISERROR(SEARCH("POZOR",P4)))</formula>
    </cfRule>
  </conditionalFormatting>
  <conditionalFormatting sqref="P19:P40">
    <cfRule type="containsText" dxfId="50" priority="57" operator="containsText" text="POZOR">
      <formula>NOT(ISERROR(SEARCH("POZOR",P19)))</formula>
    </cfRule>
  </conditionalFormatting>
  <conditionalFormatting sqref="P44:P49">
    <cfRule type="containsText" dxfId="49" priority="56" operator="containsText" text="POZOR">
      <formula>NOT(ISERROR(SEARCH("POZOR",P44)))</formula>
    </cfRule>
  </conditionalFormatting>
  <conditionalFormatting sqref="P53:P63">
    <cfRule type="containsText" dxfId="48" priority="29" operator="containsText" text="POZOR">
      <formula>NOT(ISERROR(SEARCH("POZOR",P53)))</formula>
    </cfRule>
  </conditionalFormatting>
  <conditionalFormatting sqref="P79:P90">
    <cfRule type="containsText" dxfId="47" priority="53" operator="containsText" text="POZOR">
      <formula>NOT(ISERROR(SEARCH("POZOR",P79)))</formula>
    </cfRule>
  </conditionalFormatting>
  <conditionalFormatting sqref="P94:P109">
    <cfRule type="containsText" dxfId="46" priority="25" operator="containsText" text="POZOR">
      <formula>NOT(ISERROR(SEARCH("POZOR",P94)))</formula>
    </cfRule>
  </conditionalFormatting>
  <conditionalFormatting sqref="P113:P122">
    <cfRule type="containsText" dxfId="45" priority="51" operator="containsText" text="POZOR">
      <formula>NOT(ISERROR(SEARCH("POZOR",P113)))</formula>
    </cfRule>
  </conditionalFormatting>
  <conditionalFormatting sqref="P126:P134">
    <cfRule type="containsText" dxfId="44" priority="24" operator="containsText" text="POZOR">
      <formula>NOT(ISERROR(SEARCH("POZOR",P126)))</formula>
    </cfRule>
  </conditionalFormatting>
  <conditionalFormatting sqref="P153:P163">
    <cfRule type="containsText" dxfId="43" priority="48" operator="containsText" text="POZOR">
      <formula>NOT(ISERROR(SEARCH("POZOR",P153)))</formula>
    </cfRule>
  </conditionalFormatting>
  <conditionalFormatting sqref="P167:P175">
    <cfRule type="containsText" dxfId="42" priority="47" operator="containsText" text="POZOR">
      <formula>NOT(ISERROR(SEARCH("POZOR",P167)))</formula>
    </cfRule>
  </conditionalFormatting>
  <conditionalFormatting sqref="P179:P190">
    <cfRule type="containsText" dxfId="41" priority="21" operator="containsText" text="POZOR">
      <formula>NOT(ISERROR(SEARCH("POZOR",P179)))</formula>
    </cfRule>
  </conditionalFormatting>
  <conditionalFormatting sqref="P194:P206">
    <cfRule type="containsText" dxfId="40" priority="45" operator="containsText" text="POZOR">
      <formula>NOT(ISERROR(SEARCH("POZOR",P194)))</formula>
    </cfRule>
  </conditionalFormatting>
  <conditionalFormatting sqref="P210:P218">
    <cfRule type="containsText" dxfId="39" priority="20" operator="containsText" text="POZOR">
      <formula>NOT(ISERROR(SEARCH("POZOR",P210)))</formula>
    </cfRule>
  </conditionalFormatting>
  <conditionalFormatting sqref="P239:P252">
    <cfRule type="containsText" dxfId="38" priority="14" operator="containsText" text="POZOR">
      <formula>NOT(ISERROR(SEARCH("POZOR",P239)))</formula>
    </cfRule>
  </conditionalFormatting>
  <conditionalFormatting sqref="P256:P264">
    <cfRule type="containsText" dxfId="37" priority="41" operator="containsText" text="POZOR">
      <formula>NOT(ISERROR(SEARCH("POZOR",P256)))</formula>
    </cfRule>
  </conditionalFormatting>
  <conditionalFormatting sqref="P268:P275">
    <cfRule type="containsText" dxfId="36" priority="12" operator="containsText" text="POZOR">
      <formula>NOT(ISERROR(SEARCH("POZOR",P268)))</formula>
    </cfRule>
  </conditionalFormatting>
  <conditionalFormatting sqref="P279:P290">
    <cfRule type="containsText" dxfId="35" priority="10" operator="containsText" text="POZOR">
      <formula>NOT(ISERROR(SEARCH("POZOR",P279)))</formula>
    </cfRule>
  </conditionalFormatting>
  <conditionalFormatting sqref="P294:P301">
    <cfRule type="containsText" dxfId="34" priority="38" operator="containsText" text="POZOR">
      <formula>NOT(ISERROR(SEARCH("POZOR",P294)))</formula>
    </cfRule>
  </conditionalFormatting>
  <conditionalFormatting sqref="P315:P340">
    <cfRule type="containsText" dxfId="33" priority="1" operator="containsText" text="POZOR">
      <formula>NOT(ISERROR(SEARCH("POZOR",P315)))</formula>
    </cfRule>
  </conditionalFormatting>
  <conditionalFormatting sqref="P344:P351">
    <cfRule type="containsText" dxfId="32" priority="35" operator="containsText" text="POZOR">
      <formula>NOT(ISERROR(SEARCH("POZOR",P344)))</formula>
    </cfRule>
  </conditionalFormatting>
  <conditionalFormatting sqref="P355:P360">
    <cfRule type="containsText" dxfId="31" priority="34" operator="containsText" text="POZOR">
      <formula>NOT(ISERROR(SEARCH("POZOR",P355)))</formula>
    </cfRule>
  </conditionalFormatting>
  <conditionalFormatting sqref="P364:P369">
    <cfRule type="containsText" dxfId="30" priority="33" operator="containsText" text="POZOR">
      <formula>NOT(ISERROR(SEARCH("POZOR",P364)))</formula>
    </cfRule>
  </conditionalFormatting>
  <conditionalFormatting sqref="P373:P392">
    <cfRule type="containsText" dxfId="29" priority="4" operator="containsText" text="POZOR">
      <formula>NOT(ISERROR(SEARCH("POZOR",P373)))</formula>
    </cfRule>
  </conditionalFormatting>
  <conditionalFormatting sqref="P396:P416">
    <cfRule type="containsText" dxfId="28" priority="2" operator="containsText" text="POZOR">
      <formula>NOT(ISERROR(SEARCH("POZOR",P396)))</formula>
    </cfRule>
  </conditionalFormatting>
  <conditionalFormatting sqref="P420:P431">
    <cfRule type="containsText" dxfId="27" priority="30" operator="containsText" text="POZOR">
      <formula>NOT(ISERROR(SEARCH("POZOR",P420)))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01"/>
  <sheetViews>
    <sheetView workbookViewId="0">
      <selection activeCell="X16" sqref="X16"/>
    </sheetView>
  </sheetViews>
  <sheetFormatPr defaultRowHeight="14.4" x14ac:dyDescent="0.3"/>
  <cols>
    <col min="1" max="1" width="6.88671875" customWidth="1"/>
    <col min="2" max="2" width="7.33203125" customWidth="1"/>
    <col min="3" max="3" width="5.33203125" customWidth="1"/>
    <col min="4" max="4" width="5.6640625" customWidth="1"/>
    <col min="5" max="5" width="6.33203125" customWidth="1"/>
    <col min="6" max="6" width="7.44140625" customWidth="1"/>
    <col min="7" max="7" width="4.6640625" style="100" customWidth="1"/>
    <col min="8" max="8" width="10.44140625" customWidth="1"/>
    <col min="9" max="10" width="4.6640625" customWidth="1"/>
    <col min="11" max="11" width="6.33203125" style="6" customWidth="1"/>
    <col min="12" max="12" width="7.6640625" customWidth="1"/>
    <col min="13" max="13" width="23.44140625" customWidth="1"/>
    <col min="14" max="14" width="8" customWidth="1"/>
    <col min="15" max="15" width="23" customWidth="1"/>
    <col min="16" max="16" width="5.44140625" customWidth="1"/>
    <col min="17" max="20" width="7.88671875" customWidth="1"/>
    <col min="21" max="21" width="6.109375" customWidth="1"/>
    <col min="22" max="22" width="6.33203125" customWidth="1"/>
  </cols>
  <sheetData>
    <row r="1" spans="1:23" s="13" customFormat="1" ht="105" thickBot="1" x14ac:dyDescent="0.35">
      <c r="A1" s="8" t="s">
        <v>56</v>
      </c>
      <c r="B1" s="9" t="s">
        <v>57</v>
      </c>
      <c r="C1" s="10" t="s">
        <v>42</v>
      </c>
      <c r="D1" s="10" t="s">
        <v>43</v>
      </c>
      <c r="E1" s="11" t="s">
        <v>58</v>
      </c>
      <c r="F1" s="12" t="s">
        <v>59</v>
      </c>
      <c r="G1" s="99" t="s">
        <v>60</v>
      </c>
      <c r="H1" s="12" t="s">
        <v>61</v>
      </c>
      <c r="I1" s="10" t="s">
        <v>62</v>
      </c>
      <c r="J1" s="10" t="s">
        <v>63</v>
      </c>
      <c r="K1" s="10" t="s">
        <v>64</v>
      </c>
      <c r="L1" s="10" t="s">
        <v>65</v>
      </c>
      <c r="M1" s="10" t="s">
        <v>66</v>
      </c>
      <c r="N1" s="10" t="s">
        <v>67</v>
      </c>
      <c r="O1" s="10" t="s">
        <v>68</v>
      </c>
      <c r="P1" s="10" t="s">
        <v>69</v>
      </c>
      <c r="Q1" s="10" t="s">
        <v>70</v>
      </c>
      <c r="R1" s="10" t="s">
        <v>71</v>
      </c>
      <c r="S1" s="10" t="s">
        <v>72</v>
      </c>
      <c r="T1" s="10" t="s">
        <v>73</v>
      </c>
      <c r="U1" s="10" t="s">
        <v>74</v>
      </c>
      <c r="V1" s="10" t="s">
        <v>75</v>
      </c>
      <c r="W1" s="10" t="s">
        <v>76</v>
      </c>
    </row>
    <row r="3" spans="1:23" ht="15" thickBot="1" x14ac:dyDescent="0.35"/>
    <row r="4" spans="1:23" x14ac:dyDescent="0.3">
      <c r="A4" s="62">
        <v>701</v>
      </c>
      <c r="B4" s="63">
        <v>7101</v>
      </c>
      <c r="C4" s="63" t="s">
        <v>7</v>
      </c>
      <c r="D4" s="63"/>
      <c r="E4" s="63" t="str">
        <f t="shared" ref="E4:E15" si="0">CONCATENATE(C4,D4)</f>
        <v>X</v>
      </c>
      <c r="F4" s="63" t="s">
        <v>0</v>
      </c>
      <c r="G4" s="101">
        <v>2</v>
      </c>
      <c r="H4" s="63" t="str">
        <f>CONCATENATE(F4,"/",G4)</f>
        <v>XXX251/2</v>
      </c>
      <c r="I4" s="63" t="s">
        <v>8</v>
      </c>
      <c r="J4" s="63" t="s">
        <v>8</v>
      </c>
      <c r="K4" s="64">
        <v>0.20416666666666669</v>
      </c>
      <c r="L4" s="65">
        <v>0.20486111111111113</v>
      </c>
      <c r="M4" s="63" t="s">
        <v>2</v>
      </c>
      <c r="N4" s="65">
        <v>0.22847222222222222</v>
      </c>
      <c r="O4" s="63" t="s">
        <v>1</v>
      </c>
      <c r="P4" s="66" t="str">
        <f t="shared" ref="P4:P14" si="1">IF(M5=O4,"OK","POZOR")</f>
        <v>OK</v>
      </c>
      <c r="Q4" s="67">
        <f t="shared" ref="Q4:Q15" si="2">IF(ISNUMBER(G4),N4-L4,IF(F4="přejezd",N4-L4,0))</f>
        <v>2.3611111111111083E-2</v>
      </c>
      <c r="R4" s="67">
        <f t="shared" ref="R4:R15" si="3">IF(ISNUMBER(G4),L4-K4,0)</f>
        <v>6.9444444444444198E-4</v>
      </c>
      <c r="S4" s="67">
        <f t="shared" ref="S4:S15" si="4">Q4+R4</f>
        <v>2.4305555555555525E-2</v>
      </c>
      <c r="T4" s="67"/>
      <c r="U4" s="63">
        <v>16.7</v>
      </c>
      <c r="V4" s="63">
        <f>INDEX('Počty dní'!F:J,MATCH(E4,'Počty dní'!H:H,0),4)</f>
        <v>56</v>
      </c>
      <c r="W4" s="68">
        <f t="shared" ref="W4:W15" si="5">V4*U4</f>
        <v>935.19999999999993</v>
      </c>
    </row>
    <row r="5" spans="1:23" x14ac:dyDescent="0.3">
      <c r="A5" s="69">
        <v>701</v>
      </c>
      <c r="B5" s="4">
        <v>7101</v>
      </c>
      <c r="C5" s="4" t="s">
        <v>7</v>
      </c>
      <c r="D5" s="4"/>
      <c r="E5" s="4" t="str">
        <f t="shared" si="0"/>
        <v>X</v>
      </c>
      <c r="F5" s="4" t="s">
        <v>0</v>
      </c>
      <c r="G5" s="102">
        <v>1</v>
      </c>
      <c r="H5" s="4" t="str">
        <f t="shared" ref="H5:H15" si="6">CONCATENATE(F5,"/",G5)</f>
        <v>XXX251/1</v>
      </c>
      <c r="I5" s="4" t="s">
        <v>8</v>
      </c>
      <c r="J5" s="4" t="s">
        <v>8</v>
      </c>
      <c r="K5" s="7">
        <v>0.25972222222222224</v>
      </c>
      <c r="L5" s="5">
        <v>0.26041666666666669</v>
      </c>
      <c r="M5" s="4" t="s">
        <v>1</v>
      </c>
      <c r="N5" s="5">
        <v>0.28333333333333333</v>
      </c>
      <c r="O5" s="4" t="s">
        <v>2</v>
      </c>
      <c r="P5" s="14" t="str">
        <f t="shared" si="1"/>
        <v>OK</v>
      </c>
      <c r="Q5" s="15">
        <f t="shared" si="2"/>
        <v>2.2916666666666641E-2</v>
      </c>
      <c r="R5" s="15">
        <f t="shared" si="3"/>
        <v>6.9444444444444198E-4</v>
      </c>
      <c r="S5" s="15">
        <f t="shared" si="4"/>
        <v>2.3611111111111083E-2</v>
      </c>
      <c r="T5" s="15">
        <f t="shared" ref="T5:T15" si="7">K5-N4</f>
        <v>3.1250000000000028E-2</v>
      </c>
      <c r="U5" s="4">
        <v>16.7</v>
      </c>
      <c r="V5" s="4">
        <f>INDEX('Počty dní'!F:J,MATCH(E5,'Počty dní'!H:H,0),4)</f>
        <v>56</v>
      </c>
      <c r="W5" s="70">
        <f t="shared" si="5"/>
        <v>935.19999999999993</v>
      </c>
    </row>
    <row r="6" spans="1:23" x14ac:dyDescent="0.3">
      <c r="A6" s="69">
        <v>701</v>
      </c>
      <c r="B6" s="4">
        <v>7101</v>
      </c>
      <c r="C6" s="4" t="s">
        <v>7</v>
      </c>
      <c r="D6" s="4"/>
      <c r="E6" s="4" t="str">
        <f t="shared" si="0"/>
        <v>X</v>
      </c>
      <c r="F6" s="4" t="s">
        <v>0</v>
      </c>
      <c r="G6" s="102">
        <v>4</v>
      </c>
      <c r="H6" s="4" t="str">
        <f t="shared" si="6"/>
        <v>XXX251/4</v>
      </c>
      <c r="I6" s="4" t="s">
        <v>8</v>
      </c>
      <c r="J6" s="4" t="s">
        <v>8</v>
      </c>
      <c r="K6" s="7">
        <v>0.28333333333333333</v>
      </c>
      <c r="L6" s="5">
        <v>0.28472222222222221</v>
      </c>
      <c r="M6" s="4" t="s">
        <v>2</v>
      </c>
      <c r="N6" s="5">
        <v>0.30833333333333335</v>
      </c>
      <c r="O6" s="4" t="s">
        <v>1</v>
      </c>
      <c r="P6" s="14" t="str">
        <f t="shared" si="1"/>
        <v>OK</v>
      </c>
      <c r="Q6" s="15">
        <f t="shared" si="2"/>
        <v>2.3611111111111138E-2</v>
      </c>
      <c r="R6" s="15">
        <f t="shared" si="3"/>
        <v>1.388888888888884E-3</v>
      </c>
      <c r="S6" s="15">
        <f t="shared" si="4"/>
        <v>2.5000000000000022E-2</v>
      </c>
      <c r="T6" s="15">
        <f t="shared" si="7"/>
        <v>0</v>
      </c>
      <c r="U6" s="4">
        <v>16.7</v>
      </c>
      <c r="V6" s="4">
        <f>INDEX('Počty dní'!F:J,MATCH(E6,'Počty dní'!H:H,0),4)</f>
        <v>56</v>
      </c>
      <c r="W6" s="70">
        <f t="shared" si="5"/>
        <v>935.19999999999993</v>
      </c>
    </row>
    <row r="7" spans="1:23" x14ac:dyDescent="0.3">
      <c r="A7" s="69">
        <v>701</v>
      </c>
      <c r="B7" s="4">
        <v>7101</v>
      </c>
      <c r="C7" s="4" t="s">
        <v>7</v>
      </c>
      <c r="D7" s="4"/>
      <c r="E7" s="4" t="str">
        <f t="shared" si="0"/>
        <v>X</v>
      </c>
      <c r="F7" s="4" t="s">
        <v>0</v>
      </c>
      <c r="G7" s="102">
        <v>3</v>
      </c>
      <c r="H7" s="4" t="str">
        <f t="shared" si="6"/>
        <v>XXX251/3</v>
      </c>
      <c r="I7" s="4" t="s">
        <v>8</v>
      </c>
      <c r="J7" s="4" t="s">
        <v>8</v>
      </c>
      <c r="K7" s="7">
        <v>0.34166666666666662</v>
      </c>
      <c r="L7" s="5">
        <v>0.3444444444444445</v>
      </c>
      <c r="M7" s="4" t="s">
        <v>1</v>
      </c>
      <c r="N7" s="5">
        <v>0.36944444444444446</v>
      </c>
      <c r="O7" s="4" t="s">
        <v>2</v>
      </c>
      <c r="P7" s="14" t="str">
        <f t="shared" si="1"/>
        <v>OK</v>
      </c>
      <c r="Q7" s="15">
        <f t="shared" si="2"/>
        <v>2.4999999999999967E-2</v>
      </c>
      <c r="R7" s="15">
        <f t="shared" si="3"/>
        <v>2.7777777777778789E-3</v>
      </c>
      <c r="S7" s="15">
        <f t="shared" si="4"/>
        <v>2.7777777777777846E-2</v>
      </c>
      <c r="T7" s="15">
        <f t="shared" si="7"/>
        <v>3.333333333333327E-2</v>
      </c>
      <c r="U7" s="4">
        <v>16.7</v>
      </c>
      <c r="V7" s="4">
        <f>INDEX('Počty dní'!F:J,MATCH(E7,'Počty dní'!H:H,0),4)</f>
        <v>56</v>
      </c>
      <c r="W7" s="70">
        <f t="shared" si="5"/>
        <v>935.19999999999993</v>
      </c>
    </row>
    <row r="8" spans="1:23" x14ac:dyDescent="0.3">
      <c r="A8" s="69">
        <v>701</v>
      </c>
      <c r="B8" s="4">
        <v>7101</v>
      </c>
      <c r="C8" s="4" t="s">
        <v>7</v>
      </c>
      <c r="D8" s="4"/>
      <c r="E8" s="4" t="str">
        <f t="shared" si="0"/>
        <v>X</v>
      </c>
      <c r="F8" s="4" t="s">
        <v>0</v>
      </c>
      <c r="G8" s="102">
        <v>6</v>
      </c>
      <c r="H8" s="4" t="str">
        <f t="shared" si="6"/>
        <v>XXX251/6</v>
      </c>
      <c r="I8" s="4" t="s">
        <v>8</v>
      </c>
      <c r="J8" s="4" t="s">
        <v>8</v>
      </c>
      <c r="K8" s="7">
        <v>0.37916666666666665</v>
      </c>
      <c r="L8" s="5">
        <v>0.38055555555555554</v>
      </c>
      <c r="M8" s="4" t="s">
        <v>2</v>
      </c>
      <c r="N8" s="5">
        <v>0.4055555555555555</v>
      </c>
      <c r="O8" s="4" t="s">
        <v>1</v>
      </c>
      <c r="P8" s="14" t="str">
        <f t="shared" si="1"/>
        <v>OK</v>
      </c>
      <c r="Q8" s="15">
        <f t="shared" si="2"/>
        <v>2.4999999999999967E-2</v>
      </c>
      <c r="R8" s="15">
        <f t="shared" si="3"/>
        <v>1.388888888888884E-3</v>
      </c>
      <c r="S8" s="15">
        <f t="shared" si="4"/>
        <v>2.6388888888888851E-2</v>
      </c>
      <c r="T8" s="15">
        <f t="shared" si="7"/>
        <v>9.7222222222221877E-3</v>
      </c>
      <c r="U8" s="4">
        <v>16.7</v>
      </c>
      <c r="V8" s="4">
        <f>INDEX('Počty dní'!F:J,MATCH(E8,'Počty dní'!H:H,0),4)</f>
        <v>56</v>
      </c>
      <c r="W8" s="70">
        <f t="shared" si="5"/>
        <v>935.19999999999993</v>
      </c>
    </row>
    <row r="9" spans="1:23" x14ac:dyDescent="0.3">
      <c r="A9" s="69">
        <v>701</v>
      </c>
      <c r="B9" s="4">
        <v>7101</v>
      </c>
      <c r="C9" s="4" t="s">
        <v>7</v>
      </c>
      <c r="D9" s="4"/>
      <c r="E9" s="4" t="str">
        <f t="shared" si="0"/>
        <v>X</v>
      </c>
      <c r="F9" s="4" t="s">
        <v>3</v>
      </c>
      <c r="G9" s="102">
        <v>14</v>
      </c>
      <c r="H9" s="4" t="str">
        <f t="shared" si="6"/>
        <v>XXX256/14</v>
      </c>
      <c r="I9" s="4" t="s">
        <v>8</v>
      </c>
      <c r="J9" s="4" t="s">
        <v>8</v>
      </c>
      <c r="K9" s="7">
        <v>0.40763888888888888</v>
      </c>
      <c r="L9" s="5">
        <v>0.40972222222222227</v>
      </c>
      <c r="M9" s="4" t="s">
        <v>1</v>
      </c>
      <c r="N9" s="5">
        <v>0.41875000000000001</v>
      </c>
      <c r="O9" s="4" t="s">
        <v>34</v>
      </c>
      <c r="P9" s="14" t="str">
        <f t="shared" si="1"/>
        <v>OK</v>
      </c>
      <c r="Q9" s="15">
        <f t="shared" si="2"/>
        <v>9.0277777777777457E-3</v>
      </c>
      <c r="R9" s="15">
        <f t="shared" si="3"/>
        <v>2.0833333333333814E-3</v>
      </c>
      <c r="S9" s="15">
        <f t="shared" si="4"/>
        <v>1.1111111111111127E-2</v>
      </c>
      <c r="T9" s="15">
        <f t="shared" si="7"/>
        <v>2.0833333333333814E-3</v>
      </c>
      <c r="U9" s="4">
        <v>6.2</v>
      </c>
      <c r="V9" s="4">
        <f>INDEX('Počty dní'!F:J,MATCH(E9,'Počty dní'!H:H,0),4)</f>
        <v>56</v>
      </c>
      <c r="W9" s="70">
        <f t="shared" si="5"/>
        <v>347.2</v>
      </c>
    </row>
    <row r="10" spans="1:23" x14ac:dyDescent="0.3">
      <c r="A10" s="69">
        <v>701</v>
      </c>
      <c r="B10" s="4">
        <v>7101</v>
      </c>
      <c r="C10" s="4" t="s">
        <v>7</v>
      </c>
      <c r="D10" s="4"/>
      <c r="E10" s="4" t="str">
        <f t="shared" si="0"/>
        <v>X</v>
      </c>
      <c r="F10" s="4" t="s">
        <v>3</v>
      </c>
      <c r="G10" s="102">
        <v>13</v>
      </c>
      <c r="H10" s="4" t="str">
        <f t="shared" si="6"/>
        <v>XXX256/13</v>
      </c>
      <c r="I10" s="4" t="s">
        <v>8</v>
      </c>
      <c r="J10" s="4" t="s">
        <v>8</v>
      </c>
      <c r="K10" s="7">
        <v>0.42499999999999999</v>
      </c>
      <c r="L10" s="5">
        <v>0.42638888888888887</v>
      </c>
      <c r="M10" s="4" t="s">
        <v>34</v>
      </c>
      <c r="N10" s="5">
        <v>0.43611111111111112</v>
      </c>
      <c r="O10" s="4" t="s">
        <v>1</v>
      </c>
      <c r="P10" s="14" t="str">
        <f t="shared" si="1"/>
        <v>OK</v>
      </c>
      <c r="Q10" s="15">
        <f t="shared" si="2"/>
        <v>9.7222222222222432E-3</v>
      </c>
      <c r="R10" s="15">
        <f t="shared" si="3"/>
        <v>1.388888888888884E-3</v>
      </c>
      <c r="S10" s="15">
        <f t="shared" si="4"/>
        <v>1.1111111111111127E-2</v>
      </c>
      <c r="T10" s="15">
        <f t="shared" si="7"/>
        <v>6.2499999999999778E-3</v>
      </c>
      <c r="U10" s="4">
        <v>6.2</v>
      </c>
      <c r="V10" s="4">
        <f>INDEX('Počty dní'!F:J,MATCH(E10,'Počty dní'!H:H,0),4)</f>
        <v>56</v>
      </c>
      <c r="W10" s="70">
        <f t="shared" si="5"/>
        <v>347.2</v>
      </c>
    </row>
    <row r="11" spans="1:23" x14ac:dyDescent="0.3">
      <c r="A11" s="69">
        <v>701</v>
      </c>
      <c r="B11" s="4">
        <v>7101</v>
      </c>
      <c r="C11" s="4" t="s">
        <v>7</v>
      </c>
      <c r="D11" s="4"/>
      <c r="E11" s="4" t="str">
        <f t="shared" si="0"/>
        <v>X</v>
      </c>
      <c r="F11" s="4" t="s">
        <v>0</v>
      </c>
      <c r="G11" s="102">
        <v>5</v>
      </c>
      <c r="H11" s="4" t="str">
        <f t="shared" si="6"/>
        <v>XXX251/5</v>
      </c>
      <c r="I11" s="4" t="s">
        <v>8</v>
      </c>
      <c r="J11" s="4" t="s">
        <v>8</v>
      </c>
      <c r="K11" s="7">
        <v>0.51944444444444449</v>
      </c>
      <c r="L11" s="5">
        <v>0.52152777777777781</v>
      </c>
      <c r="M11" s="4" t="s">
        <v>1</v>
      </c>
      <c r="N11" s="5">
        <v>0.54513888888888895</v>
      </c>
      <c r="O11" s="4" t="s">
        <v>2</v>
      </c>
      <c r="P11" s="14" t="str">
        <f t="shared" si="1"/>
        <v>OK</v>
      </c>
      <c r="Q11" s="15">
        <f t="shared" si="2"/>
        <v>2.3611111111111138E-2</v>
      </c>
      <c r="R11" s="15">
        <f t="shared" si="3"/>
        <v>2.0833333333333259E-3</v>
      </c>
      <c r="S11" s="15">
        <f t="shared" si="4"/>
        <v>2.5694444444444464E-2</v>
      </c>
      <c r="T11" s="15">
        <f t="shared" si="7"/>
        <v>8.333333333333337E-2</v>
      </c>
      <c r="U11" s="4">
        <v>16.7</v>
      </c>
      <c r="V11" s="4">
        <f>INDEX('Počty dní'!F:J,MATCH(E11,'Počty dní'!H:H,0),4)</f>
        <v>56</v>
      </c>
      <c r="W11" s="70">
        <f t="shared" si="5"/>
        <v>935.19999999999993</v>
      </c>
    </row>
    <row r="12" spans="1:23" x14ac:dyDescent="0.3">
      <c r="A12" s="69">
        <v>701</v>
      </c>
      <c r="B12" s="4">
        <v>7101</v>
      </c>
      <c r="C12" s="4" t="s">
        <v>7</v>
      </c>
      <c r="D12" s="4"/>
      <c r="E12" s="4" t="str">
        <f t="shared" si="0"/>
        <v>X</v>
      </c>
      <c r="F12" s="4" t="s">
        <v>0</v>
      </c>
      <c r="G12" s="102">
        <v>8</v>
      </c>
      <c r="H12" s="4" t="str">
        <f t="shared" si="6"/>
        <v>XXX251/8</v>
      </c>
      <c r="I12" s="4" t="s">
        <v>8</v>
      </c>
      <c r="J12" s="4" t="s">
        <v>8</v>
      </c>
      <c r="K12" s="7">
        <v>0.54652777777777783</v>
      </c>
      <c r="L12" s="5">
        <v>0.54722222222222217</v>
      </c>
      <c r="M12" s="4" t="s">
        <v>2</v>
      </c>
      <c r="N12" s="5">
        <v>0.57222222222222219</v>
      </c>
      <c r="O12" s="4" t="s">
        <v>1</v>
      </c>
      <c r="P12" s="14" t="str">
        <f t="shared" si="1"/>
        <v>OK</v>
      </c>
      <c r="Q12" s="15">
        <f t="shared" si="2"/>
        <v>2.5000000000000022E-2</v>
      </c>
      <c r="R12" s="15">
        <f t="shared" si="3"/>
        <v>6.9444444444433095E-4</v>
      </c>
      <c r="S12" s="15">
        <f t="shared" si="4"/>
        <v>2.5694444444444353E-2</v>
      </c>
      <c r="T12" s="15">
        <f t="shared" si="7"/>
        <v>1.388888888888884E-3</v>
      </c>
      <c r="U12" s="4">
        <v>16.7</v>
      </c>
      <c r="V12" s="4">
        <f>INDEX('Počty dní'!F:J,MATCH(E12,'Počty dní'!H:H,0),4)</f>
        <v>56</v>
      </c>
      <c r="W12" s="70">
        <f t="shared" si="5"/>
        <v>935.19999999999993</v>
      </c>
    </row>
    <row r="13" spans="1:23" x14ac:dyDescent="0.3">
      <c r="A13" s="69">
        <v>701</v>
      </c>
      <c r="B13" s="4">
        <v>7101</v>
      </c>
      <c r="C13" s="4" t="s">
        <v>7</v>
      </c>
      <c r="D13" s="4"/>
      <c r="E13" s="4" t="str">
        <f t="shared" si="0"/>
        <v>X</v>
      </c>
      <c r="F13" s="4" t="s">
        <v>0</v>
      </c>
      <c r="G13" s="102">
        <v>7</v>
      </c>
      <c r="H13" s="4" t="str">
        <f t="shared" si="6"/>
        <v>XXX251/7</v>
      </c>
      <c r="I13" s="4" t="s">
        <v>8</v>
      </c>
      <c r="J13" s="4" t="s">
        <v>8</v>
      </c>
      <c r="K13" s="7">
        <v>0.60277777777777775</v>
      </c>
      <c r="L13" s="5">
        <v>0.60486111111111118</v>
      </c>
      <c r="M13" s="4" t="s">
        <v>1</v>
      </c>
      <c r="N13" s="5">
        <v>0.62847222222222221</v>
      </c>
      <c r="O13" s="4" t="s">
        <v>2</v>
      </c>
      <c r="P13" s="14" t="str">
        <f t="shared" si="1"/>
        <v>OK</v>
      </c>
      <c r="Q13" s="15">
        <f t="shared" si="2"/>
        <v>2.3611111111111027E-2</v>
      </c>
      <c r="R13" s="15">
        <f t="shared" si="3"/>
        <v>2.083333333333437E-3</v>
      </c>
      <c r="S13" s="15">
        <f t="shared" si="4"/>
        <v>2.5694444444444464E-2</v>
      </c>
      <c r="T13" s="15">
        <f t="shared" si="7"/>
        <v>3.0555555555555558E-2</v>
      </c>
      <c r="U13" s="4">
        <v>16.7</v>
      </c>
      <c r="V13" s="4">
        <f>INDEX('Počty dní'!F:J,MATCH(E13,'Počty dní'!H:H,0),4)</f>
        <v>56</v>
      </c>
      <c r="W13" s="70">
        <f t="shared" si="5"/>
        <v>935.19999999999993</v>
      </c>
    </row>
    <row r="14" spans="1:23" x14ac:dyDescent="0.3">
      <c r="A14" s="69">
        <v>701</v>
      </c>
      <c r="B14" s="4">
        <v>7101</v>
      </c>
      <c r="C14" s="4" t="s">
        <v>7</v>
      </c>
      <c r="D14" s="4"/>
      <c r="E14" s="4" t="str">
        <f t="shared" si="0"/>
        <v>X</v>
      </c>
      <c r="F14" s="4" t="s">
        <v>0</v>
      </c>
      <c r="G14" s="102">
        <v>10</v>
      </c>
      <c r="H14" s="4" t="str">
        <f t="shared" si="6"/>
        <v>XXX251/10</v>
      </c>
      <c r="I14" s="4" t="s">
        <v>8</v>
      </c>
      <c r="J14" s="4" t="s">
        <v>8</v>
      </c>
      <c r="K14" s="7">
        <v>0.62986111111111109</v>
      </c>
      <c r="L14" s="5">
        <v>0.63055555555555554</v>
      </c>
      <c r="M14" s="4" t="s">
        <v>2</v>
      </c>
      <c r="N14" s="5">
        <v>0.65555555555555556</v>
      </c>
      <c r="O14" s="4" t="s">
        <v>1</v>
      </c>
      <c r="P14" s="14" t="str">
        <f t="shared" si="1"/>
        <v>OK</v>
      </c>
      <c r="Q14" s="15">
        <f t="shared" si="2"/>
        <v>2.5000000000000022E-2</v>
      </c>
      <c r="R14" s="15">
        <f t="shared" si="3"/>
        <v>6.9444444444444198E-4</v>
      </c>
      <c r="S14" s="15">
        <f t="shared" si="4"/>
        <v>2.5694444444444464E-2</v>
      </c>
      <c r="T14" s="15">
        <f t="shared" si="7"/>
        <v>1.388888888888884E-3</v>
      </c>
      <c r="U14" s="4">
        <v>16.7</v>
      </c>
      <c r="V14" s="4">
        <f>INDEX('Počty dní'!F:J,MATCH(E14,'Počty dní'!H:H,0),4)</f>
        <v>56</v>
      </c>
      <c r="W14" s="70">
        <f t="shared" si="5"/>
        <v>935.19999999999993</v>
      </c>
    </row>
    <row r="15" spans="1:23" ht="15" thickBot="1" x14ac:dyDescent="0.35">
      <c r="A15" s="69">
        <v>701</v>
      </c>
      <c r="B15" s="4">
        <v>7101</v>
      </c>
      <c r="C15" s="4" t="s">
        <v>7</v>
      </c>
      <c r="D15" s="4"/>
      <c r="E15" s="4" t="str">
        <f t="shared" si="0"/>
        <v>X</v>
      </c>
      <c r="F15" s="4" t="s">
        <v>0</v>
      </c>
      <c r="G15" s="102">
        <v>9</v>
      </c>
      <c r="H15" s="4" t="str">
        <f t="shared" si="6"/>
        <v>XXX251/9</v>
      </c>
      <c r="I15" s="4" t="s">
        <v>8</v>
      </c>
      <c r="J15" s="4" t="s">
        <v>8</v>
      </c>
      <c r="K15" s="7">
        <v>0.68611111111111101</v>
      </c>
      <c r="L15" s="5">
        <v>0.68819444444444444</v>
      </c>
      <c r="M15" s="4" t="s">
        <v>1</v>
      </c>
      <c r="N15" s="5">
        <v>0.71180555555555547</v>
      </c>
      <c r="O15" s="4" t="s">
        <v>2</v>
      </c>
      <c r="P15" s="14"/>
      <c r="Q15" s="15">
        <f t="shared" si="2"/>
        <v>2.3611111111111027E-2</v>
      </c>
      <c r="R15" s="15">
        <f t="shared" si="3"/>
        <v>2.083333333333437E-3</v>
      </c>
      <c r="S15" s="15">
        <f t="shared" si="4"/>
        <v>2.5694444444444464E-2</v>
      </c>
      <c r="T15" s="15">
        <f t="shared" si="7"/>
        <v>3.0555555555555447E-2</v>
      </c>
      <c r="U15" s="4">
        <v>16.7</v>
      </c>
      <c r="V15" s="4">
        <f>INDEX('Počty dní'!F:J,MATCH(E15,'Počty dní'!H:H,0),4)</f>
        <v>56</v>
      </c>
      <c r="W15" s="70">
        <f t="shared" si="5"/>
        <v>935.19999999999993</v>
      </c>
    </row>
    <row r="16" spans="1:23" ht="15" thickBot="1" x14ac:dyDescent="0.35">
      <c r="A16" s="48" t="str">
        <f ca="1">CONCATENATE(INDIRECT("R[-3]C[0]",FALSE),"celkem")</f>
        <v>701celkem</v>
      </c>
      <c r="B16" s="49"/>
      <c r="C16" s="49" t="str">
        <f ca="1">INDIRECT("R[-1]C[12]",FALSE)</f>
        <v>Herálec,,Mikulášov</v>
      </c>
      <c r="D16" s="50"/>
      <c r="E16" s="49"/>
      <c r="F16" s="50"/>
      <c r="G16" s="103"/>
      <c r="H16" s="51"/>
      <c r="I16" s="52"/>
      <c r="J16" s="53" t="str">
        <f ca="1">INDIRECT("R[-3]C[0]",FALSE)</f>
        <v>S</v>
      </c>
      <c r="K16" s="54"/>
      <c r="L16" s="55"/>
      <c r="M16" s="56"/>
      <c r="N16" s="55"/>
      <c r="O16" s="57"/>
      <c r="P16" s="49"/>
      <c r="Q16" s="58">
        <f>SUM(Q4:Q15)</f>
        <v>0.25972222222222202</v>
      </c>
      <c r="R16" s="58">
        <f>SUM(R4:R15)</f>
        <v>1.8055555555555769E-2</v>
      </c>
      <c r="S16" s="58">
        <f>SUM(S4:S15)</f>
        <v>0.27777777777777779</v>
      </c>
      <c r="T16" s="58">
        <f>SUM(T4:T15)</f>
        <v>0.22986111111111099</v>
      </c>
      <c r="U16" s="59">
        <f>SUM(U4:U15)</f>
        <v>179.39999999999998</v>
      </c>
      <c r="V16" s="60"/>
      <c r="W16" s="61">
        <f>SUM(W4:W15)</f>
        <v>10046.4</v>
      </c>
    </row>
    <row r="18" spans="1:23" ht="15" thickBot="1" x14ac:dyDescent="0.35"/>
    <row r="19" spans="1:23" x14ac:dyDescent="0.3">
      <c r="A19" s="62">
        <v>702</v>
      </c>
      <c r="B19" s="63">
        <v>7102</v>
      </c>
      <c r="C19" s="63" t="s">
        <v>7</v>
      </c>
      <c r="D19" s="63"/>
      <c r="E19" s="63" t="str">
        <f t="shared" ref="E19:E40" si="8">CONCATENATE(C19,D19)</f>
        <v>X</v>
      </c>
      <c r="F19" s="63" t="s">
        <v>3</v>
      </c>
      <c r="G19" s="101">
        <v>2</v>
      </c>
      <c r="H19" s="63" t="str">
        <f t="shared" ref="H19:H40" si="9">CONCATENATE(F19,"/",G19)</f>
        <v>XXX256/2</v>
      </c>
      <c r="I19" s="63" t="s">
        <v>8</v>
      </c>
      <c r="J19" s="63" t="s">
        <v>8</v>
      </c>
      <c r="K19" s="64">
        <v>0.1986111111111111</v>
      </c>
      <c r="L19" s="65">
        <v>0.19930555555555554</v>
      </c>
      <c r="M19" s="63" t="s">
        <v>6</v>
      </c>
      <c r="N19" s="65">
        <v>0.22222222222222221</v>
      </c>
      <c r="O19" s="63" t="s">
        <v>34</v>
      </c>
      <c r="P19" s="66" t="str">
        <f t="shared" ref="P19:P39" si="10">IF(M20=O19,"OK","POZOR")</f>
        <v>OK</v>
      </c>
      <c r="Q19" s="67">
        <f t="shared" ref="Q19:Q40" si="11">IF(ISNUMBER(G19),N19-L19,IF(F19="přejezd",N19-L19,0))</f>
        <v>2.2916666666666669E-2</v>
      </c>
      <c r="R19" s="67">
        <f t="shared" ref="R19:R40" si="12">IF(ISNUMBER(G19),L19-K19,0)</f>
        <v>6.9444444444444198E-4</v>
      </c>
      <c r="S19" s="67">
        <f t="shared" ref="S19:S40" si="13">Q19+R19</f>
        <v>2.361111111111111E-2</v>
      </c>
      <c r="T19" s="67"/>
      <c r="U19" s="63">
        <v>18.899999999999999</v>
      </c>
      <c r="V19" s="63">
        <f>INDEX('Počty dní'!F:J,MATCH(E19,'Počty dní'!H:H,0),4)</f>
        <v>56</v>
      </c>
      <c r="W19" s="68">
        <f t="shared" ref="W19:W40" si="14">V19*U19</f>
        <v>1058.3999999999999</v>
      </c>
    </row>
    <row r="20" spans="1:23" x14ac:dyDescent="0.3">
      <c r="A20" s="69">
        <v>702</v>
      </c>
      <c r="B20" s="4">
        <v>7102</v>
      </c>
      <c r="C20" s="4" t="s">
        <v>7</v>
      </c>
      <c r="D20" s="4"/>
      <c r="E20" s="4" t="str">
        <f t="shared" si="8"/>
        <v>X</v>
      </c>
      <c r="F20" s="4" t="s">
        <v>3</v>
      </c>
      <c r="G20" s="102">
        <v>1</v>
      </c>
      <c r="H20" s="4" t="str">
        <f t="shared" si="9"/>
        <v>XXX256/1</v>
      </c>
      <c r="I20" s="4" t="s">
        <v>8</v>
      </c>
      <c r="J20" s="4" t="s">
        <v>8</v>
      </c>
      <c r="K20" s="7">
        <v>0.22361111111111112</v>
      </c>
      <c r="L20" s="5">
        <v>0.22500000000000001</v>
      </c>
      <c r="M20" s="4" t="s">
        <v>34</v>
      </c>
      <c r="N20" s="5">
        <v>0.23819444444444446</v>
      </c>
      <c r="O20" s="4" t="s">
        <v>4</v>
      </c>
      <c r="P20" s="14" t="str">
        <f t="shared" si="10"/>
        <v>OK</v>
      </c>
      <c r="Q20" s="15">
        <f t="shared" si="11"/>
        <v>1.3194444444444453E-2</v>
      </c>
      <c r="R20" s="15">
        <f t="shared" si="12"/>
        <v>1.388888888888884E-3</v>
      </c>
      <c r="S20" s="15">
        <f t="shared" si="13"/>
        <v>1.4583333333333337E-2</v>
      </c>
      <c r="T20" s="15">
        <f t="shared" ref="T20:T40" si="15">K20-N19</f>
        <v>1.3888888888889117E-3</v>
      </c>
      <c r="U20" s="4">
        <v>9.3000000000000007</v>
      </c>
      <c r="V20" s="4">
        <f>INDEX('Počty dní'!F:J,MATCH(E20,'Počty dní'!H:H,0),4)</f>
        <v>56</v>
      </c>
      <c r="W20" s="70">
        <f t="shared" si="14"/>
        <v>520.80000000000007</v>
      </c>
    </row>
    <row r="21" spans="1:23" x14ac:dyDescent="0.3">
      <c r="A21" s="69">
        <v>702</v>
      </c>
      <c r="B21" s="4">
        <v>7102</v>
      </c>
      <c r="C21" s="4" t="s">
        <v>7</v>
      </c>
      <c r="D21" s="4"/>
      <c r="E21" s="4" t="str">
        <f t="shared" si="8"/>
        <v>X</v>
      </c>
      <c r="F21" s="4" t="s">
        <v>3</v>
      </c>
      <c r="G21" s="102">
        <v>6</v>
      </c>
      <c r="H21" s="4" t="str">
        <f t="shared" si="9"/>
        <v>XXX256/6</v>
      </c>
      <c r="I21" s="4" t="s">
        <v>8</v>
      </c>
      <c r="J21" s="4" t="s">
        <v>8</v>
      </c>
      <c r="K21" s="7">
        <v>0.24930555555555556</v>
      </c>
      <c r="L21" s="5">
        <v>0.25069444444444444</v>
      </c>
      <c r="M21" s="4" t="s">
        <v>4</v>
      </c>
      <c r="N21" s="5">
        <v>0.25694444444444448</v>
      </c>
      <c r="O21" s="4" t="s">
        <v>17</v>
      </c>
      <c r="P21" s="14" t="str">
        <f t="shared" si="10"/>
        <v>OK</v>
      </c>
      <c r="Q21" s="15">
        <f t="shared" si="11"/>
        <v>6.2500000000000333E-3</v>
      </c>
      <c r="R21" s="15">
        <f t="shared" si="12"/>
        <v>1.388888888888884E-3</v>
      </c>
      <c r="S21" s="15">
        <f t="shared" si="13"/>
        <v>7.6388888888889173E-3</v>
      </c>
      <c r="T21" s="15">
        <f t="shared" si="15"/>
        <v>1.1111111111111099E-2</v>
      </c>
      <c r="U21" s="4">
        <v>4.2</v>
      </c>
      <c r="V21" s="4">
        <f>INDEX('Počty dní'!F:J,MATCH(E21,'Počty dní'!H:H,0),4)</f>
        <v>56</v>
      </c>
      <c r="W21" s="70">
        <f t="shared" si="14"/>
        <v>235.20000000000002</v>
      </c>
    </row>
    <row r="22" spans="1:23" x14ac:dyDescent="0.3">
      <c r="A22" s="69">
        <v>702</v>
      </c>
      <c r="B22" s="4">
        <v>7102</v>
      </c>
      <c r="C22" s="4" t="s">
        <v>7</v>
      </c>
      <c r="D22" s="4"/>
      <c r="E22" s="4" t="str">
        <f t="shared" si="8"/>
        <v>X</v>
      </c>
      <c r="F22" s="4" t="s">
        <v>3</v>
      </c>
      <c r="G22" s="102">
        <v>3</v>
      </c>
      <c r="H22" s="4" t="str">
        <f t="shared" si="9"/>
        <v>XXX256/3</v>
      </c>
      <c r="I22" s="4" t="s">
        <v>8</v>
      </c>
      <c r="J22" s="4" t="s">
        <v>8</v>
      </c>
      <c r="K22" s="7">
        <v>0.25763888888888892</v>
      </c>
      <c r="L22" s="5">
        <v>0.2590277777777778</v>
      </c>
      <c r="M22" s="4" t="s">
        <v>17</v>
      </c>
      <c r="N22" s="5">
        <v>0.27777777777777779</v>
      </c>
      <c r="O22" s="4" t="s">
        <v>5</v>
      </c>
      <c r="P22" s="14" t="str">
        <f t="shared" si="10"/>
        <v>OK</v>
      </c>
      <c r="Q22" s="15">
        <f t="shared" si="11"/>
        <v>1.8749999999999989E-2</v>
      </c>
      <c r="R22" s="15">
        <f t="shared" si="12"/>
        <v>1.388888888888884E-3</v>
      </c>
      <c r="S22" s="15">
        <f t="shared" si="13"/>
        <v>2.0138888888888873E-2</v>
      </c>
      <c r="T22" s="15">
        <f t="shared" si="15"/>
        <v>6.9444444444444198E-4</v>
      </c>
      <c r="U22" s="4">
        <v>16.2</v>
      </c>
      <c r="V22" s="4">
        <f>INDEX('Počty dní'!F:J,MATCH(E22,'Počty dní'!H:H,0),4)</f>
        <v>56</v>
      </c>
      <c r="W22" s="70">
        <f t="shared" si="14"/>
        <v>907.19999999999993</v>
      </c>
    </row>
    <row r="23" spans="1:23" x14ac:dyDescent="0.3">
      <c r="A23" s="69">
        <v>702</v>
      </c>
      <c r="B23" s="4">
        <v>7102</v>
      </c>
      <c r="C23" s="4" t="s">
        <v>7</v>
      </c>
      <c r="D23" s="4"/>
      <c r="E23" s="4" t="str">
        <f t="shared" si="8"/>
        <v>X</v>
      </c>
      <c r="F23" s="4" t="s">
        <v>3</v>
      </c>
      <c r="G23" s="102">
        <v>8</v>
      </c>
      <c r="H23" s="4" t="str">
        <f t="shared" si="9"/>
        <v>XXX256/8</v>
      </c>
      <c r="I23" s="4" t="s">
        <v>8</v>
      </c>
      <c r="J23" s="4" t="s">
        <v>8</v>
      </c>
      <c r="K23" s="7">
        <v>0.27777777777777779</v>
      </c>
      <c r="L23" s="5">
        <v>0.27986111111111112</v>
      </c>
      <c r="M23" s="4" t="s">
        <v>5</v>
      </c>
      <c r="N23" s="5">
        <v>0.30555555555555552</v>
      </c>
      <c r="O23" s="4" t="s">
        <v>34</v>
      </c>
      <c r="P23" s="14" t="str">
        <f t="shared" si="10"/>
        <v>OK</v>
      </c>
      <c r="Q23" s="15">
        <f t="shared" si="11"/>
        <v>2.5694444444444409E-2</v>
      </c>
      <c r="R23" s="15">
        <f t="shared" si="12"/>
        <v>2.0833333333333259E-3</v>
      </c>
      <c r="S23" s="15">
        <f t="shared" si="13"/>
        <v>2.7777777777777735E-2</v>
      </c>
      <c r="T23" s="15">
        <f t="shared" si="15"/>
        <v>0</v>
      </c>
      <c r="U23" s="4">
        <v>21.3</v>
      </c>
      <c r="V23" s="4">
        <f>INDEX('Počty dní'!F:J,MATCH(E23,'Počty dní'!H:H,0),4)</f>
        <v>56</v>
      </c>
      <c r="W23" s="70">
        <f t="shared" si="14"/>
        <v>1192.8</v>
      </c>
    </row>
    <row r="24" spans="1:23" x14ac:dyDescent="0.3">
      <c r="A24" s="69">
        <v>702</v>
      </c>
      <c r="B24" s="4">
        <v>7102</v>
      </c>
      <c r="C24" s="4" t="s">
        <v>7</v>
      </c>
      <c r="D24" s="4"/>
      <c r="E24" s="4" t="str">
        <f t="shared" si="8"/>
        <v>X</v>
      </c>
      <c r="F24" s="4" t="s">
        <v>3</v>
      </c>
      <c r="G24" s="102">
        <v>9</v>
      </c>
      <c r="H24" s="4" t="str">
        <f t="shared" si="9"/>
        <v>XXX256/9</v>
      </c>
      <c r="I24" s="4" t="s">
        <v>8</v>
      </c>
      <c r="J24" s="4" t="s">
        <v>8</v>
      </c>
      <c r="K24" s="7">
        <v>0.30555555555555552</v>
      </c>
      <c r="L24" s="5">
        <v>0.30833333333333335</v>
      </c>
      <c r="M24" s="4" t="s">
        <v>34</v>
      </c>
      <c r="N24" s="5">
        <v>0.31805555555555554</v>
      </c>
      <c r="O24" s="4" t="s">
        <v>1</v>
      </c>
      <c r="P24" s="14" t="str">
        <f t="shared" si="10"/>
        <v>OK</v>
      </c>
      <c r="Q24" s="15">
        <f t="shared" si="11"/>
        <v>9.7222222222221877E-3</v>
      </c>
      <c r="R24" s="15">
        <f t="shared" si="12"/>
        <v>2.7777777777778234E-3</v>
      </c>
      <c r="S24" s="15">
        <f t="shared" si="13"/>
        <v>1.2500000000000011E-2</v>
      </c>
      <c r="T24" s="15">
        <f t="shared" si="15"/>
        <v>0</v>
      </c>
      <c r="U24" s="4">
        <v>6.2</v>
      </c>
      <c r="V24" s="4">
        <f>INDEX('Počty dní'!F:J,MATCH(E24,'Počty dní'!H:H,0),4)</f>
        <v>56</v>
      </c>
      <c r="W24" s="70">
        <f t="shared" si="14"/>
        <v>347.2</v>
      </c>
    </row>
    <row r="25" spans="1:23" x14ac:dyDescent="0.3">
      <c r="A25" s="69">
        <f>A24</f>
        <v>702</v>
      </c>
      <c r="B25" s="4">
        <v>7102</v>
      </c>
      <c r="C25" s="4" t="str">
        <f>C24</f>
        <v>X</v>
      </c>
      <c r="D25" s="4"/>
      <c r="E25" s="4" t="str">
        <f t="shared" si="8"/>
        <v>X</v>
      </c>
      <c r="F25" s="4" t="s">
        <v>92</v>
      </c>
      <c r="G25" s="102"/>
      <c r="H25" s="4" t="str">
        <f t="shared" si="9"/>
        <v>přejezd/</v>
      </c>
      <c r="I25" s="4"/>
      <c r="J25" s="4" t="str">
        <f>J24</f>
        <v>S</v>
      </c>
      <c r="K25" s="7">
        <v>0.4458333333333333</v>
      </c>
      <c r="L25" s="5">
        <v>0.4458333333333333</v>
      </c>
      <c r="M25" s="4" t="str">
        <f>O24</f>
        <v>Humpolec,,aut.nádr.</v>
      </c>
      <c r="N25" s="5">
        <v>0.44791666666666669</v>
      </c>
      <c r="O25" s="4" t="str">
        <f>M26</f>
        <v>Humpolec,,pošta</v>
      </c>
      <c r="P25" s="14" t="str">
        <f t="shared" si="10"/>
        <v>OK</v>
      </c>
      <c r="Q25" s="15">
        <f t="shared" si="11"/>
        <v>2.0833333333333814E-3</v>
      </c>
      <c r="R25" s="15">
        <f t="shared" si="12"/>
        <v>0</v>
      </c>
      <c r="S25" s="15">
        <f t="shared" si="13"/>
        <v>2.0833333333333814E-3</v>
      </c>
      <c r="T25" s="15">
        <f t="shared" si="15"/>
        <v>0.12777777777777777</v>
      </c>
      <c r="U25" s="4">
        <v>0</v>
      </c>
      <c r="V25" s="4">
        <f>INDEX('Počty dní'!F:J,MATCH(E25,'Počty dní'!H:H,0),4)</f>
        <v>56</v>
      </c>
      <c r="W25" s="70">
        <f t="shared" si="14"/>
        <v>0</v>
      </c>
    </row>
    <row r="26" spans="1:23" x14ac:dyDescent="0.3">
      <c r="A26" s="69">
        <v>702</v>
      </c>
      <c r="B26" s="4">
        <v>7102</v>
      </c>
      <c r="C26" s="4" t="s">
        <v>7</v>
      </c>
      <c r="D26" s="4"/>
      <c r="E26" s="4" t="str">
        <f t="shared" si="8"/>
        <v>X</v>
      </c>
      <c r="F26" s="4" t="s">
        <v>3</v>
      </c>
      <c r="G26" s="102">
        <v>15</v>
      </c>
      <c r="H26" s="4" t="str">
        <f t="shared" si="9"/>
        <v>XXX256/15</v>
      </c>
      <c r="I26" s="4" t="s">
        <v>8</v>
      </c>
      <c r="J26" s="4" t="s">
        <v>8</v>
      </c>
      <c r="K26" s="7">
        <v>0.44791666666666669</v>
      </c>
      <c r="L26" s="5">
        <v>0.44930555555555557</v>
      </c>
      <c r="M26" s="4" t="s">
        <v>17</v>
      </c>
      <c r="N26" s="5">
        <v>0.46527777777777773</v>
      </c>
      <c r="O26" s="4" t="s">
        <v>6</v>
      </c>
      <c r="P26" s="14" t="str">
        <f t="shared" si="10"/>
        <v>OK</v>
      </c>
      <c r="Q26" s="15">
        <f t="shared" si="11"/>
        <v>1.5972222222222165E-2</v>
      </c>
      <c r="R26" s="15">
        <f t="shared" si="12"/>
        <v>1.388888888888884E-3</v>
      </c>
      <c r="S26" s="15">
        <f t="shared" si="13"/>
        <v>1.7361111111111049E-2</v>
      </c>
      <c r="T26" s="15">
        <f t="shared" si="15"/>
        <v>0</v>
      </c>
      <c r="U26" s="4">
        <v>13.8</v>
      </c>
      <c r="V26" s="4">
        <f>INDEX('Počty dní'!F:J,MATCH(E26,'Počty dní'!H:H,0),4)</f>
        <v>56</v>
      </c>
      <c r="W26" s="70">
        <f t="shared" si="14"/>
        <v>772.80000000000007</v>
      </c>
    </row>
    <row r="27" spans="1:23" x14ac:dyDescent="0.3">
      <c r="A27" s="69">
        <v>702</v>
      </c>
      <c r="B27" s="4">
        <v>7102</v>
      </c>
      <c r="C27" s="4" t="s">
        <v>7</v>
      </c>
      <c r="D27" s="4"/>
      <c r="E27" s="4" t="str">
        <f t="shared" si="8"/>
        <v>X</v>
      </c>
      <c r="F27" s="4" t="s">
        <v>3</v>
      </c>
      <c r="G27" s="102">
        <v>16</v>
      </c>
      <c r="H27" s="4" t="str">
        <f t="shared" si="9"/>
        <v>XXX256/16</v>
      </c>
      <c r="I27" s="4" t="s">
        <v>8</v>
      </c>
      <c r="J27" s="4" t="s">
        <v>8</v>
      </c>
      <c r="K27" s="7">
        <v>0.53125</v>
      </c>
      <c r="L27" s="5">
        <v>0.53263888888888888</v>
      </c>
      <c r="M27" s="4" t="s">
        <v>6</v>
      </c>
      <c r="N27" s="5">
        <v>0.54861111111111105</v>
      </c>
      <c r="O27" s="4" t="s">
        <v>17</v>
      </c>
      <c r="P27" s="14" t="str">
        <f t="shared" si="10"/>
        <v>OK</v>
      </c>
      <c r="Q27" s="15">
        <f t="shared" si="11"/>
        <v>1.5972222222222165E-2</v>
      </c>
      <c r="R27" s="15">
        <f t="shared" si="12"/>
        <v>1.388888888888884E-3</v>
      </c>
      <c r="S27" s="15">
        <f t="shared" si="13"/>
        <v>1.7361111111111049E-2</v>
      </c>
      <c r="T27" s="15">
        <f t="shared" si="15"/>
        <v>6.5972222222222265E-2</v>
      </c>
      <c r="U27" s="4">
        <v>13.8</v>
      </c>
      <c r="V27" s="4">
        <f>INDEX('Počty dní'!F:J,MATCH(E27,'Počty dní'!H:H,0),4)</f>
        <v>56</v>
      </c>
      <c r="W27" s="70">
        <f t="shared" si="14"/>
        <v>772.80000000000007</v>
      </c>
    </row>
    <row r="28" spans="1:23" x14ac:dyDescent="0.3">
      <c r="A28" s="69">
        <f>A27</f>
        <v>702</v>
      </c>
      <c r="B28" s="4">
        <v>7102</v>
      </c>
      <c r="C28" s="4" t="str">
        <f>C27</f>
        <v>X</v>
      </c>
      <c r="D28" s="4"/>
      <c r="E28" s="4" t="str">
        <f t="shared" si="8"/>
        <v>X</v>
      </c>
      <c r="F28" s="4" t="s">
        <v>92</v>
      </c>
      <c r="G28" s="102"/>
      <c r="H28" s="4" t="str">
        <f t="shared" si="9"/>
        <v>přejezd/</v>
      </c>
      <c r="I28" s="4"/>
      <c r="J28" s="4" t="str">
        <f>J27</f>
        <v>S</v>
      </c>
      <c r="K28" s="7">
        <v>0.54861111111111105</v>
      </c>
      <c r="L28" s="5">
        <v>0.54861111111111105</v>
      </c>
      <c r="M28" s="4" t="str">
        <f>O27</f>
        <v>Humpolec,,pošta</v>
      </c>
      <c r="N28" s="5">
        <v>0.55069444444444449</v>
      </c>
      <c r="O28" s="4" t="str">
        <f>M29</f>
        <v>Humpolec,,aut.nádr.</v>
      </c>
      <c r="P28" s="14" t="str">
        <f t="shared" si="10"/>
        <v>OK</v>
      </c>
      <c r="Q28" s="15">
        <f t="shared" si="11"/>
        <v>2.083333333333437E-3</v>
      </c>
      <c r="R28" s="15">
        <f t="shared" si="12"/>
        <v>0</v>
      </c>
      <c r="S28" s="15">
        <f t="shared" si="13"/>
        <v>2.083333333333437E-3</v>
      </c>
      <c r="T28" s="15">
        <f t="shared" si="15"/>
        <v>0</v>
      </c>
      <c r="U28" s="4">
        <v>0</v>
      </c>
      <c r="V28" s="4">
        <f>INDEX('Počty dní'!F:J,MATCH(E28,'Počty dní'!H:H,0),4)</f>
        <v>56</v>
      </c>
      <c r="W28" s="70">
        <f t="shared" si="14"/>
        <v>0</v>
      </c>
    </row>
    <row r="29" spans="1:23" x14ac:dyDescent="0.3">
      <c r="A29" s="69">
        <v>702</v>
      </c>
      <c r="B29" s="4">
        <v>7102</v>
      </c>
      <c r="C29" s="4" t="s">
        <v>7</v>
      </c>
      <c r="D29" s="4"/>
      <c r="E29" s="4" t="str">
        <f t="shared" si="8"/>
        <v>X</v>
      </c>
      <c r="F29" s="4" t="s">
        <v>3</v>
      </c>
      <c r="G29" s="102">
        <v>18</v>
      </c>
      <c r="H29" s="4" t="str">
        <f t="shared" si="9"/>
        <v>XXX256/18</v>
      </c>
      <c r="I29" s="4" t="s">
        <v>8</v>
      </c>
      <c r="J29" s="4" t="s">
        <v>8</v>
      </c>
      <c r="K29" s="7">
        <v>0.55208333333333337</v>
      </c>
      <c r="L29" s="5">
        <v>0.55347222222222225</v>
      </c>
      <c r="M29" s="4" t="s">
        <v>1</v>
      </c>
      <c r="N29" s="5">
        <v>0.5625</v>
      </c>
      <c r="O29" s="4" t="s">
        <v>34</v>
      </c>
      <c r="P29" s="14" t="str">
        <f t="shared" si="10"/>
        <v>OK</v>
      </c>
      <c r="Q29" s="15">
        <f t="shared" si="11"/>
        <v>9.0277777777777457E-3</v>
      </c>
      <c r="R29" s="15">
        <f t="shared" si="12"/>
        <v>1.388888888888884E-3</v>
      </c>
      <c r="S29" s="15">
        <f t="shared" si="13"/>
        <v>1.041666666666663E-2</v>
      </c>
      <c r="T29" s="15">
        <f t="shared" si="15"/>
        <v>1.388888888888884E-3</v>
      </c>
      <c r="U29" s="4">
        <v>6.2</v>
      </c>
      <c r="V29" s="4">
        <f>INDEX('Počty dní'!F:J,MATCH(E29,'Počty dní'!H:H,0),4)</f>
        <v>56</v>
      </c>
      <c r="W29" s="70">
        <f t="shared" si="14"/>
        <v>347.2</v>
      </c>
    </row>
    <row r="30" spans="1:23" x14ac:dyDescent="0.3">
      <c r="A30" s="69">
        <v>702</v>
      </c>
      <c r="B30" s="4">
        <v>7102</v>
      </c>
      <c r="C30" s="4" t="s">
        <v>7</v>
      </c>
      <c r="D30" s="4"/>
      <c r="E30" s="4" t="str">
        <f t="shared" si="8"/>
        <v>X</v>
      </c>
      <c r="F30" s="4" t="s">
        <v>3</v>
      </c>
      <c r="G30" s="102">
        <v>17</v>
      </c>
      <c r="H30" s="4" t="str">
        <f t="shared" si="9"/>
        <v>XXX256/17</v>
      </c>
      <c r="I30" s="4" t="s">
        <v>8</v>
      </c>
      <c r="J30" s="4" t="s">
        <v>8</v>
      </c>
      <c r="K30" s="7">
        <v>0.56388888888888888</v>
      </c>
      <c r="L30" s="5">
        <v>0.56527777777777777</v>
      </c>
      <c r="M30" s="4" t="s">
        <v>34</v>
      </c>
      <c r="N30" s="5">
        <v>0.5805555555555556</v>
      </c>
      <c r="O30" s="4" t="s">
        <v>4</v>
      </c>
      <c r="P30" s="14" t="str">
        <f t="shared" si="10"/>
        <v>OK</v>
      </c>
      <c r="Q30" s="15">
        <f t="shared" si="11"/>
        <v>1.5277777777777835E-2</v>
      </c>
      <c r="R30" s="15">
        <f t="shared" si="12"/>
        <v>1.388888888888884E-3</v>
      </c>
      <c r="S30" s="15">
        <f t="shared" si="13"/>
        <v>1.6666666666666718E-2</v>
      </c>
      <c r="T30" s="15">
        <f t="shared" si="15"/>
        <v>1.388888888888884E-3</v>
      </c>
      <c r="U30" s="4">
        <v>9.3000000000000007</v>
      </c>
      <c r="V30" s="4">
        <f>INDEX('Počty dní'!F:J,MATCH(E30,'Počty dní'!H:H,0),4)</f>
        <v>56</v>
      </c>
      <c r="W30" s="70">
        <f t="shared" si="14"/>
        <v>520.80000000000007</v>
      </c>
    </row>
    <row r="31" spans="1:23" x14ac:dyDescent="0.3">
      <c r="A31" s="69">
        <v>702</v>
      </c>
      <c r="B31" s="4">
        <v>7102</v>
      </c>
      <c r="C31" s="4" t="s">
        <v>7</v>
      </c>
      <c r="D31" s="4"/>
      <c r="E31" s="4" t="str">
        <f t="shared" si="8"/>
        <v>X</v>
      </c>
      <c r="F31" s="4" t="s">
        <v>3</v>
      </c>
      <c r="G31" s="102">
        <v>20</v>
      </c>
      <c r="H31" s="4" t="str">
        <f t="shared" si="9"/>
        <v>XXX256/20</v>
      </c>
      <c r="I31" s="4" t="s">
        <v>8</v>
      </c>
      <c r="J31" s="4" t="s">
        <v>8</v>
      </c>
      <c r="K31" s="7">
        <v>0.58958333333333335</v>
      </c>
      <c r="L31" s="5">
        <v>0.59097222222222223</v>
      </c>
      <c r="M31" s="4" t="s">
        <v>4</v>
      </c>
      <c r="N31" s="5">
        <v>0.60416666666666663</v>
      </c>
      <c r="O31" s="4" t="s">
        <v>34</v>
      </c>
      <c r="P31" s="14" t="str">
        <f t="shared" si="10"/>
        <v>OK</v>
      </c>
      <c r="Q31" s="15">
        <f t="shared" si="11"/>
        <v>1.3194444444444398E-2</v>
      </c>
      <c r="R31" s="15">
        <f t="shared" si="12"/>
        <v>1.388888888888884E-3</v>
      </c>
      <c r="S31" s="15">
        <f t="shared" si="13"/>
        <v>1.4583333333333282E-2</v>
      </c>
      <c r="T31" s="15">
        <f t="shared" si="15"/>
        <v>9.0277777777777457E-3</v>
      </c>
      <c r="U31" s="4">
        <v>9.3000000000000007</v>
      </c>
      <c r="V31" s="4">
        <f>INDEX('Počty dní'!F:J,MATCH(E31,'Počty dní'!H:H,0),4)</f>
        <v>56</v>
      </c>
      <c r="W31" s="70">
        <f t="shared" si="14"/>
        <v>520.80000000000007</v>
      </c>
    </row>
    <row r="32" spans="1:23" x14ac:dyDescent="0.3">
      <c r="A32" s="69">
        <v>702</v>
      </c>
      <c r="B32" s="4">
        <v>7102</v>
      </c>
      <c r="C32" s="4" t="s">
        <v>7</v>
      </c>
      <c r="D32" s="4"/>
      <c r="E32" s="4" t="str">
        <f t="shared" si="8"/>
        <v>X</v>
      </c>
      <c r="F32" s="4" t="s">
        <v>3</v>
      </c>
      <c r="G32" s="102">
        <v>19</v>
      </c>
      <c r="H32" s="4" t="str">
        <f t="shared" si="9"/>
        <v>XXX256/19</v>
      </c>
      <c r="I32" s="4" t="s">
        <v>8</v>
      </c>
      <c r="J32" s="4" t="s">
        <v>8</v>
      </c>
      <c r="K32" s="7">
        <v>0.60555555555555551</v>
      </c>
      <c r="L32" s="5">
        <v>0.6069444444444444</v>
      </c>
      <c r="M32" s="4" t="s">
        <v>34</v>
      </c>
      <c r="N32" s="5">
        <v>0.63472222222222219</v>
      </c>
      <c r="O32" s="4" t="s">
        <v>5</v>
      </c>
      <c r="P32" s="14" t="str">
        <f t="shared" si="10"/>
        <v>OK</v>
      </c>
      <c r="Q32" s="15">
        <f t="shared" si="11"/>
        <v>2.777777777777779E-2</v>
      </c>
      <c r="R32" s="15">
        <f t="shared" si="12"/>
        <v>1.388888888888884E-3</v>
      </c>
      <c r="S32" s="15">
        <f t="shared" si="13"/>
        <v>2.9166666666666674E-2</v>
      </c>
      <c r="T32" s="15">
        <f t="shared" si="15"/>
        <v>1.388888888888884E-3</v>
      </c>
      <c r="U32" s="4">
        <v>21.3</v>
      </c>
      <c r="V32" s="4">
        <f>INDEX('Počty dní'!F:J,MATCH(E32,'Počty dní'!H:H,0),4)</f>
        <v>56</v>
      </c>
      <c r="W32" s="70">
        <f t="shared" si="14"/>
        <v>1192.8</v>
      </c>
    </row>
    <row r="33" spans="1:23" x14ac:dyDescent="0.3">
      <c r="A33" s="69">
        <v>702</v>
      </c>
      <c r="B33" s="4">
        <v>7102</v>
      </c>
      <c r="C33" s="4" t="s">
        <v>7</v>
      </c>
      <c r="D33" s="4"/>
      <c r="E33" s="4" t="str">
        <f t="shared" si="8"/>
        <v>X</v>
      </c>
      <c r="F33" s="4" t="s">
        <v>3</v>
      </c>
      <c r="G33" s="102">
        <v>22</v>
      </c>
      <c r="H33" s="4" t="str">
        <f t="shared" si="9"/>
        <v>XXX256/22</v>
      </c>
      <c r="I33" s="4" t="s">
        <v>8</v>
      </c>
      <c r="J33" s="4" t="s">
        <v>8</v>
      </c>
      <c r="K33" s="7">
        <v>0.63472222222222219</v>
      </c>
      <c r="L33" s="5">
        <v>0.63541666666666663</v>
      </c>
      <c r="M33" s="4" t="s">
        <v>5</v>
      </c>
      <c r="N33" s="5">
        <v>0.65416666666666667</v>
      </c>
      <c r="O33" s="4" t="s">
        <v>17</v>
      </c>
      <c r="P33" s="14" t="str">
        <f t="shared" si="10"/>
        <v>OK</v>
      </c>
      <c r="Q33" s="15">
        <f t="shared" si="11"/>
        <v>1.8750000000000044E-2</v>
      </c>
      <c r="R33" s="15">
        <f t="shared" si="12"/>
        <v>6.9444444444444198E-4</v>
      </c>
      <c r="S33" s="15">
        <f t="shared" si="13"/>
        <v>1.9444444444444486E-2</v>
      </c>
      <c r="T33" s="15">
        <f t="shared" si="15"/>
        <v>0</v>
      </c>
      <c r="U33" s="4">
        <v>16.2</v>
      </c>
      <c r="V33" s="4">
        <f>INDEX('Počty dní'!F:J,MATCH(E33,'Počty dní'!H:H,0),4)</f>
        <v>56</v>
      </c>
      <c r="W33" s="70">
        <f t="shared" si="14"/>
        <v>907.19999999999993</v>
      </c>
    </row>
    <row r="34" spans="1:23" x14ac:dyDescent="0.3">
      <c r="A34" s="69">
        <f>A33</f>
        <v>702</v>
      </c>
      <c r="B34" s="4">
        <v>7102</v>
      </c>
      <c r="C34" s="4" t="str">
        <f>C33</f>
        <v>X</v>
      </c>
      <c r="D34" s="4"/>
      <c r="E34" s="4" t="str">
        <f t="shared" si="8"/>
        <v>X</v>
      </c>
      <c r="F34" s="4" t="s">
        <v>92</v>
      </c>
      <c r="G34" s="102"/>
      <c r="H34" s="4" t="str">
        <f t="shared" si="9"/>
        <v>přejezd/</v>
      </c>
      <c r="I34" s="4"/>
      <c r="J34" s="4" t="str">
        <f>J33</f>
        <v>S</v>
      </c>
      <c r="K34" s="7">
        <v>0.65416666666666667</v>
      </c>
      <c r="L34" s="5">
        <v>0.65416666666666667</v>
      </c>
      <c r="M34" s="4" t="str">
        <f>O33</f>
        <v>Humpolec,,pošta</v>
      </c>
      <c r="N34" s="5">
        <v>0.65625</v>
      </c>
      <c r="O34" s="4" t="str">
        <f>M35</f>
        <v>Humpolec,,aut.nádr.</v>
      </c>
      <c r="P34" s="14" t="str">
        <f t="shared" si="10"/>
        <v>OK</v>
      </c>
      <c r="Q34" s="15">
        <f t="shared" si="11"/>
        <v>2.0833333333333259E-3</v>
      </c>
      <c r="R34" s="15">
        <f t="shared" si="12"/>
        <v>0</v>
      </c>
      <c r="S34" s="15">
        <f t="shared" si="13"/>
        <v>2.0833333333333259E-3</v>
      </c>
      <c r="T34" s="15">
        <f t="shared" si="15"/>
        <v>0</v>
      </c>
      <c r="U34" s="4">
        <v>0</v>
      </c>
      <c r="V34" s="4">
        <f>INDEX('Počty dní'!F:J,MATCH(E34,'Počty dní'!H:H,0),4)</f>
        <v>56</v>
      </c>
      <c r="W34" s="70">
        <f t="shared" si="14"/>
        <v>0</v>
      </c>
    </row>
    <row r="35" spans="1:23" x14ac:dyDescent="0.3">
      <c r="A35" s="69">
        <v>702</v>
      </c>
      <c r="B35" s="4">
        <v>7102</v>
      </c>
      <c r="C35" s="4" t="s">
        <v>7</v>
      </c>
      <c r="D35" s="4"/>
      <c r="E35" s="4" t="str">
        <f t="shared" si="8"/>
        <v>X</v>
      </c>
      <c r="F35" s="4" t="s">
        <v>3</v>
      </c>
      <c r="G35" s="102">
        <v>24</v>
      </c>
      <c r="H35" s="4" t="str">
        <f t="shared" si="9"/>
        <v>XXX256/24</v>
      </c>
      <c r="I35" s="4" t="s">
        <v>8</v>
      </c>
      <c r="J35" s="4" t="s">
        <v>8</v>
      </c>
      <c r="K35" s="7">
        <v>0.67708333333333337</v>
      </c>
      <c r="L35" s="5">
        <v>0.67847222222222225</v>
      </c>
      <c r="M35" s="4" t="s">
        <v>1</v>
      </c>
      <c r="N35" s="5">
        <v>0.6875</v>
      </c>
      <c r="O35" s="4" t="s">
        <v>34</v>
      </c>
      <c r="P35" s="14" t="str">
        <f t="shared" si="10"/>
        <v>OK</v>
      </c>
      <c r="Q35" s="15">
        <f t="shared" si="11"/>
        <v>9.0277777777777457E-3</v>
      </c>
      <c r="R35" s="15">
        <f t="shared" si="12"/>
        <v>1.388888888888884E-3</v>
      </c>
      <c r="S35" s="15">
        <f t="shared" si="13"/>
        <v>1.041666666666663E-2</v>
      </c>
      <c r="T35" s="15">
        <f t="shared" si="15"/>
        <v>2.083333333333337E-2</v>
      </c>
      <c r="U35" s="4">
        <v>6.2</v>
      </c>
      <c r="V35" s="4">
        <f>INDEX('Počty dní'!F:J,MATCH(E35,'Počty dní'!H:H,0),4)</f>
        <v>56</v>
      </c>
      <c r="W35" s="70">
        <f t="shared" si="14"/>
        <v>347.2</v>
      </c>
    </row>
    <row r="36" spans="1:23" x14ac:dyDescent="0.3">
      <c r="A36" s="69">
        <v>702</v>
      </c>
      <c r="B36" s="4">
        <v>7102</v>
      </c>
      <c r="C36" s="4" t="s">
        <v>7</v>
      </c>
      <c r="D36" s="4"/>
      <c r="E36" s="4" t="str">
        <f t="shared" si="8"/>
        <v>X</v>
      </c>
      <c r="F36" s="4" t="s">
        <v>3</v>
      </c>
      <c r="G36" s="102">
        <v>21</v>
      </c>
      <c r="H36" s="4" t="str">
        <f t="shared" si="9"/>
        <v>XXX256/21</v>
      </c>
      <c r="I36" s="4" t="s">
        <v>8</v>
      </c>
      <c r="J36" s="4" t="s">
        <v>8</v>
      </c>
      <c r="K36" s="7">
        <v>0.68958333333333333</v>
      </c>
      <c r="L36" s="5">
        <v>0.69027777777777777</v>
      </c>
      <c r="M36" s="4" t="s">
        <v>34</v>
      </c>
      <c r="N36" s="5">
        <v>0.71527777777777779</v>
      </c>
      <c r="O36" s="4" t="s">
        <v>6</v>
      </c>
      <c r="P36" s="14" t="str">
        <f t="shared" si="10"/>
        <v>OK</v>
      </c>
      <c r="Q36" s="15">
        <f t="shared" si="11"/>
        <v>2.5000000000000022E-2</v>
      </c>
      <c r="R36" s="15">
        <f t="shared" si="12"/>
        <v>6.9444444444444198E-4</v>
      </c>
      <c r="S36" s="15">
        <f t="shared" si="13"/>
        <v>2.5694444444444464E-2</v>
      </c>
      <c r="T36" s="15">
        <f t="shared" si="15"/>
        <v>2.0833333333333259E-3</v>
      </c>
      <c r="U36" s="4">
        <v>18.899999999999999</v>
      </c>
      <c r="V36" s="4">
        <f>INDEX('Počty dní'!F:J,MATCH(E36,'Počty dní'!H:H,0),4)</f>
        <v>56</v>
      </c>
      <c r="W36" s="70">
        <f t="shared" si="14"/>
        <v>1058.3999999999999</v>
      </c>
    </row>
    <row r="37" spans="1:23" x14ac:dyDescent="0.3">
      <c r="A37" s="69">
        <v>702</v>
      </c>
      <c r="B37" s="4">
        <v>7102</v>
      </c>
      <c r="C37" s="4" t="s">
        <v>7</v>
      </c>
      <c r="D37" s="4"/>
      <c r="E37" s="4" t="str">
        <f t="shared" si="8"/>
        <v>X</v>
      </c>
      <c r="F37" s="4" t="s">
        <v>3</v>
      </c>
      <c r="G37" s="102">
        <v>26</v>
      </c>
      <c r="H37" s="4" t="str">
        <f t="shared" si="9"/>
        <v>XXX256/26</v>
      </c>
      <c r="I37" s="4" t="s">
        <v>8</v>
      </c>
      <c r="J37" s="4" t="s">
        <v>8</v>
      </c>
      <c r="K37" s="7">
        <v>0.72013888888888899</v>
      </c>
      <c r="L37" s="5">
        <v>0.72152777777777777</v>
      </c>
      <c r="M37" s="4" t="s">
        <v>6</v>
      </c>
      <c r="N37" s="5">
        <v>0.73749999999999993</v>
      </c>
      <c r="O37" s="4" t="s">
        <v>17</v>
      </c>
      <c r="P37" s="14" t="str">
        <f t="shared" si="10"/>
        <v>OK</v>
      </c>
      <c r="Q37" s="15">
        <f t="shared" si="11"/>
        <v>1.5972222222222165E-2</v>
      </c>
      <c r="R37" s="15">
        <f t="shared" si="12"/>
        <v>1.3888888888887729E-3</v>
      </c>
      <c r="S37" s="15">
        <f t="shared" si="13"/>
        <v>1.7361111111110938E-2</v>
      </c>
      <c r="T37" s="15">
        <f t="shared" si="15"/>
        <v>4.8611111111112049E-3</v>
      </c>
      <c r="U37" s="4">
        <v>13.8</v>
      </c>
      <c r="V37" s="4">
        <f>INDEX('Počty dní'!F:J,MATCH(E37,'Počty dní'!H:H,0),4)</f>
        <v>56</v>
      </c>
      <c r="W37" s="70">
        <f t="shared" si="14"/>
        <v>772.80000000000007</v>
      </c>
    </row>
    <row r="38" spans="1:23" x14ac:dyDescent="0.3">
      <c r="A38" s="69">
        <f>A37</f>
        <v>702</v>
      </c>
      <c r="B38" s="4">
        <v>7102</v>
      </c>
      <c r="C38" s="4" t="str">
        <f>C37</f>
        <v>X</v>
      </c>
      <c r="D38" s="4"/>
      <c r="E38" s="4" t="str">
        <f t="shared" si="8"/>
        <v>X</v>
      </c>
      <c r="F38" s="4" t="s">
        <v>92</v>
      </c>
      <c r="G38" s="102"/>
      <c r="H38" s="4" t="str">
        <f t="shared" si="9"/>
        <v>přejezd/</v>
      </c>
      <c r="I38" s="4"/>
      <c r="J38" s="4" t="str">
        <f>J37</f>
        <v>S</v>
      </c>
      <c r="K38" s="7">
        <v>0.73749999999999993</v>
      </c>
      <c r="L38" s="5">
        <v>0.73749999999999993</v>
      </c>
      <c r="M38" s="4" t="str">
        <f>O37</f>
        <v>Humpolec,,pošta</v>
      </c>
      <c r="N38" s="5">
        <v>0.73958333333333337</v>
      </c>
      <c r="O38" s="4" t="str">
        <f>M39</f>
        <v>Humpolec,,aut.nádr.</v>
      </c>
      <c r="P38" s="14" t="str">
        <f t="shared" si="10"/>
        <v>OK</v>
      </c>
      <c r="Q38" s="15">
        <f t="shared" si="11"/>
        <v>2.083333333333437E-3</v>
      </c>
      <c r="R38" s="15">
        <f t="shared" si="12"/>
        <v>0</v>
      </c>
      <c r="S38" s="15">
        <f t="shared" si="13"/>
        <v>2.083333333333437E-3</v>
      </c>
      <c r="T38" s="15">
        <f t="shared" si="15"/>
        <v>0</v>
      </c>
      <c r="U38" s="4">
        <v>0</v>
      </c>
      <c r="V38" s="4">
        <f>INDEX('Počty dní'!F:J,MATCH(E38,'Počty dní'!H:H,0),4)</f>
        <v>56</v>
      </c>
      <c r="W38" s="70">
        <f t="shared" si="14"/>
        <v>0</v>
      </c>
    </row>
    <row r="39" spans="1:23" x14ac:dyDescent="0.3">
      <c r="A39" s="69">
        <v>702</v>
      </c>
      <c r="B39" s="4">
        <v>7102</v>
      </c>
      <c r="C39" s="4" t="s">
        <v>7</v>
      </c>
      <c r="D39" s="4"/>
      <c r="E39" s="4" t="str">
        <f t="shared" si="8"/>
        <v>X</v>
      </c>
      <c r="F39" s="4" t="s">
        <v>3</v>
      </c>
      <c r="G39" s="102">
        <v>28</v>
      </c>
      <c r="H39" s="4" t="str">
        <f t="shared" si="9"/>
        <v>XXX256/28</v>
      </c>
      <c r="I39" s="4" t="s">
        <v>8</v>
      </c>
      <c r="J39" s="4" t="s">
        <v>8</v>
      </c>
      <c r="K39" s="7">
        <v>0.76041666666666663</v>
      </c>
      <c r="L39" s="5">
        <v>0.76180555555555562</v>
      </c>
      <c r="M39" s="4" t="s">
        <v>1</v>
      </c>
      <c r="N39" s="5">
        <v>0.77083333333333337</v>
      </c>
      <c r="O39" s="4" t="s">
        <v>34</v>
      </c>
      <c r="P39" s="14" t="str">
        <f t="shared" si="10"/>
        <v>OK</v>
      </c>
      <c r="Q39" s="15">
        <f t="shared" si="11"/>
        <v>9.0277777777777457E-3</v>
      </c>
      <c r="R39" s="15">
        <f t="shared" si="12"/>
        <v>1.388888888888995E-3</v>
      </c>
      <c r="S39" s="15">
        <f t="shared" si="13"/>
        <v>1.0416666666666741E-2</v>
      </c>
      <c r="T39" s="15">
        <f t="shared" si="15"/>
        <v>2.0833333333333259E-2</v>
      </c>
      <c r="U39" s="4">
        <v>6.2</v>
      </c>
      <c r="V39" s="4">
        <f>INDEX('Počty dní'!F:J,MATCH(E39,'Počty dní'!H:H,0),4)</f>
        <v>56</v>
      </c>
      <c r="W39" s="70">
        <f t="shared" si="14"/>
        <v>347.2</v>
      </c>
    </row>
    <row r="40" spans="1:23" ht="15" thickBot="1" x14ac:dyDescent="0.35">
      <c r="A40" s="69">
        <v>702</v>
      </c>
      <c r="B40" s="4">
        <v>7102</v>
      </c>
      <c r="C40" s="4" t="s">
        <v>7</v>
      </c>
      <c r="D40" s="4"/>
      <c r="E40" s="4" t="str">
        <f t="shared" si="8"/>
        <v>X</v>
      </c>
      <c r="F40" s="4" t="s">
        <v>3</v>
      </c>
      <c r="G40" s="102">
        <v>23</v>
      </c>
      <c r="H40" s="4" t="str">
        <f t="shared" si="9"/>
        <v>XXX256/23</v>
      </c>
      <c r="I40" s="4" t="s">
        <v>8</v>
      </c>
      <c r="J40" s="4" t="s">
        <v>8</v>
      </c>
      <c r="K40" s="7">
        <v>0.7729166666666667</v>
      </c>
      <c r="L40" s="5">
        <v>0.77361111111111114</v>
      </c>
      <c r="M40" s="4" t="s">
        <v>34</v>
      </c>
      <c r="N40" s="5">
        <v>0.79861111111111116</v>
      </c>
      <c r="O40" s="4" t="s">
        <v>6</v>
      </c>
      <c r="P40" s="14"/>
      <c r="Q40" s="15">
        <f t="shared" si="11"/>
        <v>2.5000000000000022E-2</v>
      </c>
      <c r="R40" s="15">
        <f t="shared" si="12"/>
        <v>6.9444444444444198E-4</v>
      </c>
      <c r="S40" s="15">
        <f t="shared" si="13"/>
        <v>2.5694444444444464E-2</v>
      </c>
      <c r="T40" s="15">
        <f t="shared" si="15"/>
        <v>2.0833333333333259E-3</v>
      </c>
      <c r="U40" s="4">
        <v>18.899999999999999</v>
      </c>
      <c r="V40" s="4">
        <f>INDEX('Počty dní'!F:J,MATCH(E40,'Počty dní'!H:H,0),4)</f>
        <v>56</v>
      </c>
      <c r="W40" s="70">
        <f t="shared" si="14"/>
        <v>1058.3999999999999</v>
      </c>
    </row>
    <row r="41" spans="1:23" ht="15" thickBot="1" x14ac:dyDescent="0.35">
      <c r="A41" s="48" t="str">
        <f ca="1">CONCATENATE(INDIRECT("R[-3]C[0]",FALSE),"celkem")</f>
        <v>702celkem</v>
      </c>
      <c r="B41" s="49"/>
      <c r="C41" s="49" t="str">
        <f ca="1">INDIRECT("R[-1]C[12]",FALSE)</f>
        <v>Senožaty,,fara</v>
      </c>
      <c r="D41" s="50"/>
      <c r="E41" s="49"/>
      <c r="F41" s="50"/>
      <c r="G41" s="103"/>
      <c r="H41" s="51"/>
      <c r="I41" s="52"/>
      <c r="J41" s="53" t="str">
        <f ca="1">INDIRECT("R[-3]C[0]",FALSE)</f>
        <v>S</v>
      </c>
      <c r="K41" s="54"/>
      <c r="L41" s="55"/>
      <c r="M41" s="56"/>
      <c r="N41" s="55"/>
      <c r="O41" s="57"/>
      <c r="P41" s="49"/>
      <c r="Q41" s="58">
        <f>SUM(Q19:Q40)</f>
        <v>0.30486111111111114</v>
      </c>
      <c r="R41" s="58">
        <f t="shared" ref="R41:T41" si="16">SUM(R19:R40)</f>
        <v>2.4305555555555525E-2</v>
      </c>
      <c r="S41" s="58">
        <f t="shared" si="16"/>
        <v>0.32916666666666672</v>
      </c>
      <c r="T41" s="58">
        <f t="shared" si="16"/>
        <v>0.27083333333333337</v>
      </c>
      <c r="U41" s="59">
        <f>SUM(U19:U40)</f>
        <v>230</v>
      </c>
      <c r="V41" s="60"/>
      <c r="W41" s="61">
        <f>SUM(W19:W40)</f>
        <v>12880</v>
      </c>
    </row>
    <row r="43" spans="1:23" ht="15" thickBot="1" x14ac:dyDescent="0.35">
      <c r="L43" s="1"/>
      <c r="N43" s="1"/>
      <c r="Q43" s="1"/>
      <c r="R43" s="1"/>
      <c r="S43" s="1"/>
      <c r="T43" s="1"/>
    </row>
    <row r="44" spans="1:23" x14ac:dyDescent="0.3">
      <c r="A44" s="62">
        <v>703</v>
      </c>
      <c r="B44" s="63">
        <v>7103</v>
      </c>
      <c r="C44" s="63" t="s">
        <v>7</v>
      </c>
      <c r="D44" s="63"/>
      <c r="E44" s="63" t="str">
        <f t="shared" ref="E44:E51" si="17">CONCATENATE(C44,D44)</f>
        <v>X</v>
      </c>
      <c r="F44" s="63" t="s">
        <v>26</v>
      </c>
      <c r="G44" s="101">
        <v>4</v>
      </c>
      <c r="H44" s="63" t="str">
        <f t="shared" ref="H44:H51" si="18">CONCATENATE(F44,"/",G44)</f>
        <v>XXX250/4</v>
      </c>
      <c r="I44" s="63" t="s">
        <v>8</v>
      </c>
      <c r="J44" s="63" t="s">
        <v>19</v>
      </c>
      <c r="K44" s="64">
        <v>0.19722222222222222</v>
      </c>
      <c r="L44" s="65">
        <v>0.19791666666666666</v>
      </c>
      <c r="M44" s="63" t="s">
        <v>23</v>
      </c>
      <c r="N44" s="65">
        <v>0.24097222222222223</v>
      </c>
      <c r="O44" s="63" t="s">
        <v>28</v>
      </c>
      <c r="P44" s="66" t="str">
        <f t="shared" ref="P44:P50" si="19">IF(M45=O44,"OK","POZOR")</f>
        <v>OK</v>
      </c>
      <c r="Q44" s="67">
        <f t="shared" ref="Q44:Q51" si="20">IF(ISNUMBER(G44),N44-L44,IF(F44="přejezd",N44-L44,0))</f>
        <v>4.3055555555555569E-2</v>
      </c>
      <c r="R44" s="67">
        <f t="shared" ref="R44:R51" si="21">IF(ISNUMBER(G44),L44-K44,0)</f>
        <v>6.9444444444444198E-4</v>
      </c>
      <c r="S44" s="67">
        <f t="shared" ref="S44:S51" si="22">Q44+R44</f>
        <v>4.3750000000000011E-2</v>
      </c>
      <c r="T44" s="67"/>
      <c r="U44" s="63">
        <v>38.9</v>
      </c>
      <c r="V44" s="63">
        <f>INDEX('Počty dní'!F:J,MATCH(E44,'Počty dní'!H:H,0),4)</f>
        <v>56</v>
      </c>
      <c r="W44" s="68">
        <f t="shared" ref="W44:W51" si="23">V44*U44</f>
        <v>2178.4</v>
      </c>
    </row>
    <row r="45" spans="1:23" x14ac:dyDescent="0.3">
      <c r="A45" s="69">
        <v>703</v>
      </c>
      <c r="B45" s="4">
        <v>7103</v>
      </c>
      <c r="C45" s="4" t="s">
        <v>7</v>
      </c>
      <c r="D45" s="4"/>
      <c r="E45" s="4" t="str">
        <f t="shared" si="17"/>
        <v>X</v>
      </c>
      <c r="F45" s="4" t="s">
        <v>26</v>
      </c>
      <c r="G45" s="102">
        <v>7</v>
      </c>
      <c r="H45" s="4" t="str">
        <f t="shared" si="18"/>
        <v>XXX250/7</v>
      </c>
      <c r="I45" s="4" t="s">
        <v>19</v>
      </c>
      <c r="J45" s="4" t="s">
        <v>19</v>
      </c>
      <c r="K45" s="7">
        <v>0.25486111111111109</v>
      </c>
      <c r="L45" s="5">
        <v>0.25833333333333336</v>
      </c>
      <c r="M45" s="4" t="s">
        <v>28</v>
      </c>
      <c r="N45" s="5">
        <v>0.30208333333333331</v>
      </c>
      <c r="O45" s="4" t="s">
        <v>23</v>
      </c>
      <c r="P45" s="14" t="str">
        <f t="shared" si="19"/>
        <v>OK</v>
      </c>
      <c r="Q45" s="15">
        <f t="shared" si="20"/>
        <v>4.3749999999999956E-2</v>
      </c>
      <c r="R45" s="15">
        <f t="shared" si="21"/>
        <v>3.4722222222222654E-3</v>
      </c>
      <c r="S45" s="15">
        <f t="shared" si="22"/>
        <v>4.7222222222222221E-2</v>
      </c>
      <c r="T45" s="15">
        <f t="shared" ref="T45:T51" si="24">K45-N44</f>
        <v>1.3888888888888867E-2</v>
      </c>
      <c r="U45" s="4">
        <v>38.9</v>
      </c>
      <c r="V45" s="4">
        <f>INDEX('Počty dní'!F:J,MATCH(E45,'Počty dní'!H:H,0),4)</f>
        <v>56</v>
      </c>
      <c r="W45" s="70">
        <f t="shared" si="23"/>
        <v>2178.4</v>
      </c>
    </row>
    <row r="46" spans="1:23" x14ac:dyDescent="0.3">
      <c r="A46" s="69">
        <v>703</v>
      </c>
      <c r="B46" s="4">
        <v>7103</v>
      </c>
      <c r="C46" s="4" t="s">
        <v>7</v>
      </c>
      <c r="D46" s="4"/>
      <c r="E46" s="4" t="str">
        <f>CONCATENATE(C46,D46)</f>
        <v>X</v>
      </c>
      <c r="F46" s="4" t="s">
        <v>26</v>
      </c>
      <c r="G46" s="102">
        <v>16</v>
      </c>
      <c r="H46" s="4" t="str">
        <f>CONCATENATE(F46,"/",G46)</f>
        <v>XXX250/16</v>
      </c>
      <c r="I46" s="4" t="s">
        <v>8</v>
      </c>
      <c r="J46" s="4" t="s">
        <v>19</v>
      </c>
      <c r="K46" s="7">
        <v>0.3611111111111111</v>
      </c>
      <c r="L46" s="5">
        <v>0.36458333333333331</v>
      </c>
      <c r="M46" s="4" t="s">
        <v>23</v>
      </c>
      <c r="N46" s="5">
        <v>0.40763888888888888</v>
      </c>
      <c r="O46" s="4" t="s">
        <v>28</v>
      </c>
      <c r="P46" s="14" t="str">
        <f t="shared" si="19"/>
        <v>OK</v>
      </c>
      <c r="Q46" s="15">
        <f t="shared" si="20"/>
        <v>4.3055555555555569E-2</v>
      </c>
      <c r="R46" s="15">
        <f t="shared" si="21"/>
        <v>3.4722222222222099E-3</v>
      </c>
      <c r="S46" s="15">
        <f t="shared" si="22"/>
        <v>4.6527777777777779E-2</v>
      </c>
      <c r="T46" s="15">
        <f t="shared" si="24"/>
        <v>5.902777777777779E-2</v>
      </c>
      <c r="U46" s="4">
        <v>38.9</v>
      </c>
      <c r="V46" s="4">
        <f>INDEX('Počty dní'!F:J,MATCH(E46,'Počty dní'!H:H,0),4)</f>
        <v>56</v>
      </c>
      <c r="W46" s="70">
        <f>V46*U46</f>
        <v>2178.4</v>
      </c>
    </row>
    <row r="47" spans="1:23" x14ac:dyDescent="0.3">
      <c r="A47" s="69">
        <v>703</v>
      </c>
      <c r="B47" s="4">
        <v>7103</v>
      </c>
      <c r="C47" s="4" t="s">
        <v>7</v>
      </c>
      <c r="D47" s="4"/>
      <c r="E47" s="4" t="str">
        <f>CONCATENATE(C47,D47)</f>
        <v>X</v>
      </c>
      <c r="F47" s="4" t="s">
        <v>26</v>
      </c>
      <c r="G47" s="102">
        <v>17</v>
      </c>
      <c r="H47" s="4" t="str">
        <f>CONCATENATE(F47,"/",G47)</f>
        <v>XXX250/17</v>
      </c>
      <c r="I47" s="4" t="s">
        <v>8</v>
      </c>
      <c r="J47" s="4" t="s">
        <v>19</v>
      </c>
      <c r="K47" s="7">
        <v>0.42152777777777778</v>
      </c>
      <c r="L47" s="5">
        <v>0.42499999999999999</v>
      </c>
      <c r="M47" s="4" t="s">
        <v>28</v>
      </c>
      <c r="N47" s="5">
        <v>0.46875</v>
      </c>
      <c r="O47" s="4" t="s">
        <v>23</v>
      </c>
      <c r="P47" s="14" t="str">
        <f t="shared" si="19"/>
        <v>OK</v>
      </c>
      <c r="Q47" s="15">
        <f t="shared" si="20"/>
        <v>4.3750000000000011E-2</v>
      </c>
      <c r="R47" s="15">
        <f t="shared" si="21"/>
        <v>3.4722222222222099E-3</v>
      </c>
      <c r="S47" s="15">
        <f t="shared" si="22"/>
        <v>4.7222222222222221E-2</v>
      </c>
      <c r="T47" s="15">
        <f t="shared" si="24"/>
        <v>1.3888888888888895E-2</v>
      </c>
      <c r="U47" s="4">
        <v>38.9</v>
      </c>
      <c r="V47" s="4">
        <f>INDEX('Počty dní'!F:J,MATCH(E47,'Počty dní'!H:H,0),4)</f>
        <v>56</v>
      </c>
      <c r="W47" s="70">
        <f>V47*U47</f>
        <v>2178.4</v>
      </c>
    </row>
    <row r="48" spans="1:23" x14ac:dyDescent="0.3">
      <c r="A48" s="69">
        <v>703</v>
      </c>
      <c r="B48" s="4">
        <v>7103</v>
      </c>
      <c r="C48" s="4" t="s">
        <v>7</v>
      </c>
      <c r="D48" s="4"/>
      <c r="E48" s="4" t="str">
        <f t="shared" si="17"/>
        <v>X</v>
      </c>
      <c r="F48" s="4" t="s">
        <v>26</v>
      </c>
      <c r="G48" s="102">
        <v>26</v>
      </c>
      <c r="H48" s="4" t="str">
        <f t="shared" si="18"/>
        <v>XXX250/26</v>
      </c>
      <c r="I48" s="4" t="s">
        <v>19</v>
      </c>
      <c r="J48" s="4" t="s">
        <v>19</v>
      </c>
      <c r="K48" s="7">
        <v>0.56944444444444442</v>
      </c>
      <c r="L48" s="5">
        <v>0.57291666666666663</v>
      </c>
      <c r="M48" s="4" t="s">
        <v>23</v>
      </c>
      <c r="N48" s="5">
        <v>0.61597222222222225</v>
      </c>
      <c r="O48" s="4" t="s">
        <v>28</v>
      </c>
      <c r="P48" s="14" t="str">
        <f t="shared" si="19"/>
        <v>OK</v>
      </c>
      <c r="Q48" s="15">
        <f t="shared" si="20"/>
        <v>4.3055555555555625E-2</v>
      </c>
      <c r="R48" s="15">
        <f t="shared" si="21"/>
        <v>3.4722222222222099E-3</v>
      </c>
      <c r="S48" s="15">
        <f t="shared" si="22"/>
        <v>4.6527777777777835E-2</v>
      </c>
      <c r="T48" s="15">
        <f t="shared" si="24"/>
        <v>0.10069444444444442</v>
      </c>
      <c r="U48" s="4">
        <v>38.9</v>
      </c>
      <c r="V48" s="4">
        <f>INDEX('Počty dní'!F:J,MATCH(E48,'Počty dní'!H:H,0),4)</f>
        <v>56</v>
      </c>
      <c r="W48" s="70">
        <f t="shared" si="23"/>
        <v>2178.4</v>
      </c>
    </row>
    <row r="49" spans="1:23" x14ac:dyDescent="0.3">
      <c r="A49" s="69">
        <v>703</v>
      </c>
      <c r="B49" s="4">
        <v>7103</v>
      </c>
      <c r="C49" s="4" t="s">
        <v>7</v>
      </c>
      <c r="D49" s="4"/>
      <c r="E49" s="4" t="str">
        <f t="shared" si="17"/>
        <v>X</v>
      </c>
      <c r="F49" s="4" t="s">
        <v>26</v>
      </c>
      <c r="G49" s="102">
        <v>29</v>
      </c>
      <c r="H49" s="4" t="str">
        <f t="shared" si="18"/>
        <v>XXX250/29</v>
      </c>
      <c r="I49" s="4" t="s">
        <v>19</v>
      </c>
      <c r="J49" s="4" t="s">
        <v>19</v>
      </c>
      <c r="K49" s="7">
        <v>0.62986111111111109</v>
      </c>
      <c r="L49" s="5">
        <v>0.6333333333333333</v>
      </c>
      <c r="M49" s="4" t="s">
        <v>28</v>
      </c>
      <c r="N49" s="5">
        <v>0.68055555555555547</v>
      </c>
      <c r="O49" s="4" t="s">
        <v>23</v>
      </c>
      <c r="P49" s="14" t="str">
        <f t="shared" si="19"/>
        <v>OK</v>
      </c>
      <c r="Q49" s="15">
        <f t="shared" si="20"/>
        <v>4.7222222222222165E-2</v>
      </c>
      <c r="R49" s="15">
        <f t="shared" si="21"/>
        <v>3.4722222222222099E-3</v>
      </c>
      <c r="S49" s="15">
        <f t="shared" si="22"/>
        <v>5.0694444444444375E-2</v>
      </c>
      <c r="T49" s="15">
        <f t="shared" si="24"/>
        <v>1.388888888888884E-2</v>
      </c>
      <c r="U49" s="4">
        <v>41.5</v>
      </c>
      <c r="V49" s="4">
        <f>INDEX('Počty dní'!F:J,MATCH(E49,'Počty dní'!H:H,0),4)</f>
        <v>56</v>
      </c>
      <c r="W49" s="70">
        <f t="shared" si="23"/>
        <v>2324</v>
      </c>
    </row>
    <row r="50" spans="1:23" x14ac:dyDescent="0.3">
      <c r="A50" s="69">
        <v>703</v>
      </c>
      <c r="B50" s="4">
        <v>7103</v>
      </c>
      <c r="C50" s="4" t="s">
        <v>7</v>
      </c>
      <c r="D50" s="4"/>
      <c r="E50" s="4" t="str">
        <f t="shared" si="17"/>
        <v>X</v>
      </c>
      <c r="F50" s="4" t="s">
        <v>26</v>
      </c>
      <c r="G50" s="102">
        <v>36</v>
      </c>
      <c r="H50" s="4" t="str">
        <f t="shared" si="18"/>
        <v>XXX250/36</v>
      </c>
      <c r="I50" s="4" t="s">
        <v>8</v>
      </c>
      <c r="J50" s="4" t="s">
        <v>19</v>
      </c>
      <c r="K50" s="7">
        <v>0.69444444444444453</v>
      </c>
      <c r="L50" s="5">
        <v>0.69791666666666663</v>
      </c>
      <c r="M50" s="4" t="s">
        <v>23</v>
      </c>
      <c r="N50" s="5">
        <v>0.74097222222222225</v>
      </c>
      <c r="O50" s="4" t="s">
        <v>28</v>
      </c>
      <c r="P50" s="14" t="str">
        <f t="shared" si="19"/>
        <v>OK</v>
      </c>
      <c r="Q50" s="15">
        <f t="shared" si="20"/>
        <v>4.3055555555555625E-2</v>
      </c>
      <c r="R50" s="15">
        <f t="shared" si="21"/>
        <v>3.4722222222220989E-3</v>
      </c>
      <c r="S50" s="15">
        <f t="shared" si="22"/>
        <v>4.6527777777777724E-2</v>
      </c>
      <c r="T50" s="15">
        <f t="shared" si="24"/>
        <v>1.3888888888889062E-2</v>
      </c>
      <c r="U50" s="4">
        <v>38.9</v>
      </c>
      <c r="V50" s="4">
        <f>INDEX('Počty dní'!F:J,MATCH(E50,'Počty dní'!H:H,0),4)</f>
        <v>56</v>
      </c>
      <c r="W50" s="70">
        <f t="shared" si="23"/>
        <v>2178.4</v>
      </c>
    </row>
    <row r="51" spans="1:23" ht="15" thickBot="1" x14ac:dyDescent="0.35">
      <c r="A51" s="69">
        <v>703</v>
      </c>
      <c r="B51" s="4">
        <v>7103</v>
      </c>
      <c r="C51" s="4" t="s">
        <v>7</v>
      </c>
      <c r="D51" s="4"/>
      <c r="E51" s="4" t="str">
        <f t="shared" si="17"/>
        <v>X</v>
      </c>
      <c r="F51" s="4" t="s">
        <v>26</v>
      </c>
      <c r="G51" s="102">
        <v>35</v>
      </c>
      <c r="H51" s="4" t="str">
        <f t="shared" si="18"/>
        <v>XXX250/35</v>
      </c>
      <c r="I51" s="4" t="s">
        <v>8</v>
      </c>
      <c r="J51" s="4" t="s">
        <v>19</v>
      </c>
      <c r="K51" s="7">
        <v>0.7583333333333333</v>
      </c>
      <c r="L51" s="5">
        <v>0.76041666666666663</v>
      </c>
      <c r="M51" s="4" t="s">
        <v>28</v>
      </c>
      <c r="N51" s="5">
        <v>0.80208333333333337</v>
      </c>
      <c r="O51" s="4" t="s">
        <v>23</v>
      </c>
      <c r="P51" s="14"/>
      <c r="Q51" s="15">
        <f t="shared" si="20"/>
        <v>4.1666666666666741E-2</v>
      </c>
      <c r="R51" s="15">
        <f t="shared" si="21"/>
        <v>2.0833333333333259E-3</v>
      </c>
      <c r="S51" s="15">
        <f t="shared" si="22"/>
        <v>4.3750000000000067E-2</v>
      </c>
      <c r="T51" s="15">
        <f t="shared" si="24"/>
        <v>1.7361111111111049E-2</v>
      </c>
      <c r="U51" s="4">
        <v>38.9</v>
      </c>
      <c r="V51" s="4">
        <f>INDEX('Počty dní'!F:J,MATCH(E51,'Počty dní'!H:H,0),4)</f>
        <v>56</v>
      </c>
      <c r="W51" s="70">
        <f t="shared" si="23"/>
        <v>2178.4</v>
      </c>
    </row>
    <row r="52" spans="1:23" ht="15" thickBot="1" x14ac:dyDescent="0.35">
      <c r="A52" s="48" t="str">
        <f ca="1">CONCATENATE(INDIRECT("R[-3]C[0]",FALSE),"celkem")</f>
        <v>703celkem</v>
      </c>
      <c r="B52" s="49"/>
      <c r="C52" s="49" t="str">
        <f ca="1">INDIRECT("R[-1]C[12]",FALSE)</f>
        <v>Pelhřimov,,aut.nádr.</v>
      </c>
      <c r="D52" s="50"/>
      <c r="E52" s="49"/>
      <c r="F52" s="50"/>
      <c r="G52" s="103"/>
      <c r="H52" s="51"/>
      <c r="I52" s="52"/>
      <c r="J52" s="53" t="str">
        <f ca="1">INDIRECT("R[-3]C[0]",FALSE)</f>
        <v>V</v>
      </c>
      <c r="K52" s="54"/>
      <c r="L52" s="55"/>
      <c r="M52" s="56"/>
      <c r="N52" s="55"/>
      <c r="O52" s="57"/>
      <c r="P52" s="49"/>
      <c r="Q52" s="58">
        <f>SUM(Q44:Q51)</f>
        <v>0.34861111111111126</v>
      </c>
      <c r="R52" s="58">
        <f t="shared" ref="R52:T52" si="25">SUM(R44:R51)</f>
        <v>2.3611111111110972E-2</v>
      </c>
      <c r="S52" s="58">
        <f t="shared" si="25"/>
        <v>0.37222222222222223</v>
      </c>
      <c r="T52" s="58">
        <f t="shared" si="25"/>
        <v>0.23263888888888892</v>
      </c>
      <c r="U52" s="59">
        <f>SUM(U44:U51)</f>
        <v>313.79999999999995</v>
      </c>
      <c r="V52" s="60"/>
      <c r="W52" s="61">
        <f>SUM(W44:W51)</f>
        <v>17572.8</v>
      </c>
    </row>
    <row r="53" spans="1:23" x14ac:dyDescent="0.3">
      <c r="L53" s="1"/>
      <c r="N53" s="1"/>
      <c r="Q53" s="1"/>
      <c r="R53" s="1"/>
      <c r="S53" s="1"/>
      <c r="T53" s="1"/>
    </row>
    <row r="54" spans="1:23" ht="15" thickBot="1" x14ac:dyDescent="0.35">
      <c r="L54" s="1"/>
      <c r="N54" s="1"/>
      <c r="Q54" s="1"/>
      <c r="R54" s="1"/>
      <c r="S54" s="1"/>
      <c r="T54" s="1"/>
    </row>
    <row r="55" spans="1:23" x14ac:dyDescent="0.3">
      <c r="A55" s="62">
        <v>704</v>
      </c>
      <c r="B55" s="63">
        <v>7104</v>
      </c>
      <c r="C55" s="63" t="s">
        <v>7</v>
      </c>
      <c r="D55" s="63"/>
      <c r="E55" s="63" t="str">
        <f t="shared" ref="E55:E58" si="26">CONCATENATE(C55,D55)</f>
        <v>X</v>
      </c>
      <c r="F55" s="63" t="s">
        <v>22</v>
      </c>
      <c r="G55" s="101">
        <v>2</v>
      </c>
      <c r="H55" s="63" t="str">
        <f t="shared" ref="H55:H64" si="27">CONCATENATE(F55,"/",G55)</f>
        <v>XXX259/2</v>
      </c>
      <c r="I55" s="63" t="s">
        <v>8</v>
      </c>
      <c r="J55" s="63" t="s">
        <v>19</v>
      </c>
      <c r="K55" s="64">
        <v>0.19305555555555554</v>
      </c>
      <c r="L55" s="65">
        <v>0.19375000000000001</v>
      </c>
      <c r="M55" s="63" t="s">
        <v>25</v>
      </c>
      <c r="N55" s="65">
        <v>0.21736111111111112</v>
      </c>
      <c r="O55" s="63" t="s">
        <v>1</v>
      </c>
      <c r="P55" s="66" t="str">
        <f t="shared" ref="P55:P57" si="28">IF(M56=O55,"OK","POZOR")</f>
        <v>OK</v>
      </c>
      <c r="Q55" s="67">
        <f t="shared" ref="Q55:Q57" si="29">IF(ISNUMBER(G55),N55-L55,IF(F55="přejezd",N55-L55,0))</f>
        <v>2.361111111111111E-2</v>
      </c>
      <c r="R55" s="67">
        <f t="shared" ref="R55:R57" si="30">IF(ISNUMBER(G55),L55-K55,0)</f>
        <v>6.9444444444446973E-4</v>
      </c>
      <c r="S55" s="67">
        <f t="shared" ref="S55:S57" si="31">Q55+R55</f>
        <v>2.430555555555558E-2</v>
      </c>
      <c r="T55" s="67"/>
      <c r="U55" s="63">
        <v>19.2</v>
      </c>
      <c r="V55" s="63">
        <f>INDEX('Počty dní'!F:J,MATCH(E55,'Počty dní'!H:H,0),4)</f>
        <v>56</v>
      </c>
      <c r="W55" s="68">
        <f t="shared" ref="W55:W64" si="32">V55*U55</f>
        <v>1075.2</v>
      </c>
    </row>
    <row r="56" spans="1:23" x14ac:dyDescent="0.3">
      <c r="A56" s="69">
        <v>704</v>
      </c>
      <c r="B56" s="4">
        <v>7104</v>
      </c>
      <c r="C56" s="4" t="s">
        <v>7</v>
      </c>
      <c r="D56" s="4">
        <v>20</v>
      </c>
      <c r="E56" s="4" t="str">
        <f t="shared" si="26"/>
        <v>X20</v>
      </c>
      <c r="F56" s="4" t="s">
        <v>11</v>
      </c>
      <c r="G56" s="102">
        <v>1</v>
      </c>
      <c r="H56" s="4" t="str">
        <f t="shared" si="27"/>
        <v>XXX254/1</v>
      </c>
      <c r="I56" s="4" t="s">
        <v>8</v>
      </c>
      <c r="J56" s="4" t="s">
        <v>19</v>
      </c>
      <c r="K56" s="7">
        <v>0.24236111111111111</v>
      </c>
      <c r="L56" s="5">
        <v>0.24305555555555555</v>
      </c>
      <c r="M56" s="4" t="s">
        <v>1</v>
      </c>
      <c r="N56" s="5">
        <v>0.25486111111111109</v>
      </c>
      <c r="O56" s="4" t="s">
        <v>13</v>
      </c>
      <c r="P56" s="14" t="str">
        <f t="shared" si="28"/>
        <v>OK</v>
      </c>
      <c r="Q56" s="15">
        <f t="shared" si="29"/>
        <v>1.1805555555555541E-2</v>
      </c>
      <c r="R56" s="15">
        <f t="shared" si="30"/>
        <v>6.9444444444444198E-4</v>
      </c>
      <c r="S56" s="15">
        <f t="shared" si="31"/>
        <v>1.2499999999999983E-2</v>
      </c>
      <c r="T56" s="15">
        <f t="shared" ref="T56:T57" si="33">K56-N55</f>
        <v>2.4999999999999994E-2</v>
      </c>
      <c r="U56" s="4">
        <v>10.4</v>
      </c>
      <c r="V56" s="4">
        <f>INDEX('Počty dní'!F:J,MATCH(E56,'Počty dní'!H:H,0),4)</f>
        <v>49</v>
      </c>
      <c r="W56" s="70">
        <f t="shared" si="32"/>
        <v>509.6</v>
      </c>
    </row>
    <row r="57" spans="1:23" x14ac:dyDescent="0.3">
      <c r="A57" s="69">
        <v>704</v>
      </c>
      <c r="B57" s="4">
        <v>7104</v>
      </c>
      <c r="C57" s="4" t="s">
        <v>7</v>
      </c>
      <c r="D57" s="4">
        <v>20</v>
      </c>
      <c r="E57" s="4" t="str">
        <f t="shared" si="26"/>
        <v>X20</v>
      </c>
      <c r="F57" s="4" t="s">
        <v>11</v>
      </c>
      <c r="G57" s="102">
        <v>4</v>
      </c>
      <c r="H57" s="4" t="str">
        <f t="shared" si="27"/>
        <v>XXX254/4</v>
      </c>
      <c r="I57" s="4" t="s">
        <v>8</v>
      </c>
      <c r="J57" s="4" t="s">
        <v>19</v>
      </c>
      <c r="K57" s="7">
        <v>0.2590277777777778</v>
      </c>
      <c r="L57" s="5">
        <v>0.25972222222222224</v>
      </c>
      <c r="M57" s="4" t="s">
        <v>13</v>
      </c>
      <c r="N57" s="5">
        <v>0.27083333333333331</v>
      </c>
      <c r="O57" s="4" t="s">
        <v>1</v>
      </c>
      <c r="P57" s="14" t="str">
        <f t="shared" si="28"/>
        <v>OK</v>
      </c>
      <c r="Q57" s="15">
        <f t="shared" si="29"/>
        <v>1.1111111111111072E-2</v>
      </c>
      <c r="R57" s="15">
        <f t="shared" si="30"/>
        <v>6.9444444444444198E-4</v>
      </c>
      <c r="S57" s="15">
        <f t="shared" si="31"/>
        <v>1.1805555555555514E-2</v>
      </c>
      <c r="T57" s="15">
        <f t="shared" si="33"/>
        <v>4.1666666666667074E-3</v>
      </c>
      <c r="U57" s="4">
        <v>10.4</v>
      </c>
      <c r="V57" s="4">
        <f>INDEX('Počty dní'!F:J,MATCH(E57,'Počty dní'!H:H,0),4)</f>
        <v>49</v>
      </c>
      <c r="W57" s="70">
        <f t="shared" si="32"/>
        <v>509.6</v>
      </c>
    </row>
    <row r="58" spans="1:23" x14ac:dyDescent="0.3">
      <c r="A58" s="69">
        <v>704</v>
      </c>
      <c r="B58" s="4">
        <v>7104</v>
      </c>
      <c r="C58" s="4" t="s">
        <v>7</v>
      </c>
      <c r="D58" s="4"/>
      <c r="E58" s="4" t="str">
        <f t="shared" si="26"/>
        <v>X</v>
      </c>
      <c r="F58" s="4" t="s">
        <v>20</v>
      </c>
      <c r="G58" s="102">
        <v>5</v>
      </c>
      <c r="H58" s="4" t="str">
        <f t="shared" si="27"/>
        <v>XXX260/5</v>
      </c>
      <c r="I58" s="4" t="s">
        <v>19</v>
      </c>
      <c r="J58" s="4" t="s">
        <v>19</v>
      </c>
      <c r="K58" s="7">
        <v>0.27083333333333331</v>
      </c>
      <c r="L58" s="5">
        <v>0.27499999999999997</v>
      </c>
      <c r="M58" s="4" t="s">
        <v>1</v>
      </c>
      <c r="N58" s="5">
        <v>0.30555555555555552</v>
      </c>
      <c r="O58" s="4" t="s">
        <v>18</v>
      </c>
      <c r="P58" s="14" t="str">
        <f t="shared" ref="P58" si="34">IF(M59=O58,"OK","POZOR")</f>
        <v>OK</v>
      </c>
      <c r="Q58" s="15">
        <f t="shared" ref="Q58" si="35">IF(ISNUMBER(G58),N58-L58,IF(F58="přejezd",N58-L58,0))</f>
        <v>3.0555555555555558E-2</v>
      </c>
      <c r="R58" s="15">
        <f t="shared" ref="R58" si="36">IF(ISNUMBER(G58),L58-K58,0)</f>
        <v>4.1666666666666519E-3</v>
      </c>
      <c r="S58" s="15">
        <f t="shared" ref="S58" si="37">Q58+R58</f>
        <v>3.472222222222221E-2</v>
      </c>
      <c r="T58" s="15">
        <f t="shared" ref="T58" si="38">K58-N57</f>
        <v>0</v>
      </c>
      <c r="U58" s="4">
        <v>27.4</v>
      </c>
      <c r="V58" s="4">
        <f>INDEX('Počty dní'!F:J,MATCH(E58,'Počty dní'!H:H,0),4)</f>
        <v>56</v>
      </c>
      <c r="W58" s="70">
        <f t="shared" si="32"/>
        <v>1534.3999999999999</v>
      </c>
    </row>
    <row r="59" spans="1:23" x14ac:dyDescent="0.3">
      <c r="A59" s="69">
        <v>704</v>
      </c>
      <c r="B59" s="4">
        <v>7104</v>
      </c>
      <c r="C59" s="4" t="s">
        <v>7</v>
      </c>
      <c r="D59" s="4"/>
      <c r="E59" s="4" t="str">
        <f t="shared" ref="E59:E64" si="39">CONCATENATE(C59,D59)</f>
        <v>X</v>
      </c>
      <c r="F59" s="4" t="s">
        <v>20</v>
      </c>
      <c r="G59" s="102">
        <v>14</v>
      </c>
      <c r="H59" s="4" t="str">
        <f t="shared" si="27"/>
        <v>XXX260/14</v>
      </c>
      <c r="I59" s="4" t="s">
        <v>19</v>
      </c>
      <c r="J59" s="4" t="s">
        <v>19</v>
      </c>
      <c r="K59" s="7">
        <v>0.52430555555555558</v>
      </c>
      <c r="L59" s="5">
        <v>0.52777777777777779</v>
      </c>
      <c r="M59" s="4" t="s">
        <v>18</v>
      </c>
      <c r="N59" s="5">
        <v>0.55694444444444446</v>
      </c>
      <c r="O59" s="4" t="s">
        <v>1</v>
      </c>
      <c r="P59" s="14" t="str">
        <f t="shared" ref="P59:P63" si="40">IF(M60=O59,"OK","POZOR")</f>
        <v>OK</v>
      </c>
      <c r="Q59" s="15">
        <f t="shared" ref="Q59:Q63" si="41">IF(ISNUMBER(G59),N59-L59,IF(F59="přejezd",N59-L59,0))</f>
        <v>2.9166666666666674E-2</v>
      </c>
      <c r="R59" s="15">
        <f t="shared" ref="R59:R63" si="42">IF(ISNUMBER(G59),L59-K59,0)</f>
        <v>3.4722222222222099E-3</v>
      </c>
      <c r="S59" s="15">
        <f t="shared" ref="S59:S63" si="43">Q59+R59</f>
        <v>3.2638888888888884E-2</v>
      </c>
      <c r="T59" s="15">
        <f t="shared" ref="T59:T63" si="44">K59-N58</f>
        <v>0.21875000000000006</v>
      </c>
      <c r="U59" s="4">
        <v>27.4</v>
      </c>
      <c r="V59" s="4">
        <f>INDEX('Počty dní'!F:J,MATCH(E59,'Počty dní'!H:H,0),4)</f>
        <v>56</v>
      </c>
      <c r="W59" s="70">
        <f t="shared" si="32"/>
        <v>1534.3999999999999</v>
      </c>
    </row>
    <row r="60" spans="1:23" x14ac:dyDescent="0.3">
      <c r="A60" s="69">
        <v>704</v>
      </c>
      <c r="B60" s="4">
        <v>7104</v>
      </c>
      <c r="C60" s="4" t="s">
        <v>7</v>
      </c>
      <c r="D60" s="4"/>
      <c r="E60" s="4" t="str">
        <f t="shared" si="39"/>
        <v>X</v>
      </c>
      <c r="F60" s="4" t="s">
        <v>22</v>
      </c>
      <c r="G60" s="102">
        <v>9</v>
      </c>
      <c r="H60" s="4" t="str">
        <f t="shared" si="27"/>
        <v>XXX259/9</v>
      </c>
      <c r="I60" s="4" t="s">
        <v>8</v>
      </c>
      <c r="J60" s="4" t="s">
        <v>19</v>
      </c>
      <c r="K60" s="7">
        <v>0.56805555555555554</v>
      </c>
      <c r="L60" s="5">
        <v>0.57152777777777775</v>
      </c>
      <c r="M60" s="4" t="s">
        <v>1</v>
      </c>
      <c r="N60" s="5">
        <v>0.61041666666666672</v>
      </c>
      <c r="O60" s="4" t="s">
        <v>23</v>
      </c>
      <c r="P60" s="14" t="str">
        <f t="shared" si="40"/>
        <v>OK</v>
      </c>
      <c r="Q60" s="15">
        <f t="shared" si="41"/>
        <v>3.8888888888888973E-2</v>
      </c>
      <c r="R60" s="15">
        <f t="shared" si="42"/>
        <v>3.4722222222222099E-3</v>
      </c>
      <c r="S60" s="15">
        <f t="shared" si="43"/>
        <v>4.2361111111111183E-2</v>
      </c>
      <c r="T60" s="15">
        <f t="shared" si="44"/>
        <v>1.1111111111111072E-2</v>
      </c>
      <c r="U60" s="4">
        <v>31.4</v>
      </c>
      <c r="V60" s="4">
        <f>INDEX('Počty dní'!F:J,MATCH(E60,'Počty dní'!H:H,0),4)</f>
        <v>56</v>
      </c>
      <c r="W60" s="70">
        <f t="shared" si="32"/>
        <v>1758.3999999999999</v>
      </c>
    </row>
    <row r="61" spans="1:23" x14ac:dyDescent="0.3">
      <c r="A61" s="69">
        <v>704</v>
      </c>
      <c r="B61" s="4">
        <v>7104</v>
      </c>
      <c r="C61" s="4" t="s">
        <v>7</v>
      </c>
      <c r="D61" s="4"/>
      <c r="E61" s="4" t="str">
        <f t="shared" si="39"/>
        <v>X</v>
      </c>
      <c r="F61" s="4" t="s">
        <v>22</v>
      </c>
      <c r="G61" s="102">
        <v>14</v>
      </c>
      <c r="H61" s="4" t="str">
        <f>CONCATENATE(F61,"/",G61)</f>
        <v>XXX259/14</v>
      </c>
      <c r="I61" s="4" t="s">
        <v>8</v>
      </c>
      <c r="J61" s="4" t="s">
        <v>19</v>
      </c>
      <c r="K61" s="7">
        <v>0.61111111111111105</v>
      </c>
      <c r="L61" s="5">
        <v>0.61458333333333337</v>
      </c>
      <c r="M61" s="4" t="s">
        <v>23</v>
      </c>
      <c r="N61" s="5">
        <v>0.64930555555555558</v>
      </c>
      <c r="O61" s="4" t="s">
        <v>1</v>
      </c>
      <c r="P61" s="14" t="str">
        <f t="shared" si="40"/>
        <v>OK</v>
      </c>
      <c r="Q61" s="15">
        <f t="shared" si="41"/>
        <v>3.472222222222221E-2</v>
      </c>
      <c r="R61" s="15">
        <f t="shared" si="42"/>
        <v>3.4722222222223209E-3</v>
      </c>
      <c r="S61" s="15">
        <f t="shared" si="43"/>
        <v>3.8194444444444531E-2</v>
      </c>
      <c r="T61" s="15">
        <f t="shared" si="44"/>
        <v>6.9444444444433095E-4</v>
      </c>
      <c r="U61" s="4">
        <v>29.6</v>
      </c>
      <c r="V61" s="4">
        <f>INDEX('Počty dní'!F:J,MATCH(E61,'Počty dní'!H:H,0),4)</f>
        <v>56</v>
      </c>
      <c r="W61" s="70">
        <f>V61*U61</f>
        <v>1657.6000000000001</v>
      </c>
    </row>
    <row r="62" spans="1:23" x14ac:dyDescent="0.3">
      <c r="A62" s="69">
        <v>704</v>
      </c>
      <c r="B62" s="4">
        <v>7104</v>
      </c>
      <c r="C62" s="4" t="s">
        <v>7</v>
      </c>
      <c r="D62" s="4"/>
      <c r="E62" s="4" t="str">
        <f t="shared" si="39"/>
        <v>X</v>
      </c>
      <c r="F62" s="4" t="s">
        <v>9</v>
      </c>
      <c r="G62" s="102">
        <v>11</v>
      </c>
      <c r="H62" s="4" t="str">
        <f t="shared" si="27"/>
        <v>XXX257/11</v>
      </c>
      <c r="I62" s="4" t="s">
        <v>8</v>
      </c>
      <c r="J62" s="4" t="s">
        <v>19</v>
      </c>
      <c r="K62" s="7">
        <v>0.68055555555555547</v>
      </c>
      <c r="L62" s="5">
        <v>0.68263888888888891</v>
      </c>
      <c r="M62" s="4" t="s">
        <v>1</v>
      </c>
      <c r="N62" s="5">
        <v>0.70347222222222217</v>
      </c>
      <c r="O62" s="4" t="s">
        <v>10</v>
      </c>
      <c r="P62" s="14" t="str">
        <f t="shared" si="40"/>
        <v>OK</v>
      </c>
      <c r="Q62" s="15">
        <f t="shared" si="41"/>
        <v>2.0833333333333259E-2</v>
      </c>
      <c r="R62" s="15">
        <f t="shared" si="42"/>
        <v>2.083333333333437E-3</v>
      </c>
      <c r="S62" s="15">
        <f t="shared" si="43"/>
        <v>2.2916666666666696E-2</v>
      </c>
      <c r="T62" s="15">
        <f t="shared" si="44"/>
        <v>3.1249999999999889E-2</v>
      </c>
      <c r="U62" s="4">
        <v>16</v>
      </c>
      <c r="V62" s="4">
        <f>INDEX('Počty dní'!F:J,MATCH(E62,'Počty dní'!H:H,0),4)</f>
        <v>56</v>
      </c>
      <c r="W62" s="70">
        <f t="shared" si="32"/>
        <v>896</v>
      </c>
    </row>
    <row r="63" spans="1:23" x14ac:dyDescent="0.3">
      <c r="A63" s="69">
        <v>704</v>
      </c>
      <c r="B63" s="4">
        <v>7104</v>
      </c>
      <c r="C63" s="4" t="s">
        <v>7</v>
      </c>
      <c r="D63" s="4"/>
      <c r="E63" s="4" t="str">
        <f t="shared" si="39"/>
        <v>X</v>
      </c>
      <c r="F63" s="4" t="s">
        <v>9</v>
      </c>
      <c r="G63" s="102">
        <v>12</v>
      </c>
      <c r="H63" s="4" t="str">
        <f t="shared" si="27"/>
        <v>XXX257/12</v>
      </c>
      <c r="I63" s="4" t="s">
        <v>8</v>
      </c>
      <c r="J63" s="4" t="s">
        <v>19</v>
      </c>
      <c r="K63" s="7">
        <v>0.70833333333333337</v>
      </c>
      <c r="L63" s="5">
        <v>0.70972222222222225</v>
      </c>
      <c r="M63" s="4" t="s">
        <v>10</v>
      </c>
      <c r="N63" s="5">
        <v>0.72986111111111107</v>
      </c>
      <c r="O63" s="4" t="s">
        <v>1</v>
      </c>
      <c r="P63" s="14" t="str">
        <f t="shared" si="40"/>
        <v>OK</v>
      </c>
      <c r="Q63" s="15">
        <f t="shared" si="41"/>
        <v>2.0138888888888817E-2</v>
      </c>
      <c r="R63" s="15">
        <f t="shared" si="42"/>
        <v>1.388888888888884E-3</v>
      </c>
      <c r="S63" s="15">
        <f t="shared" si="43"/>
        <v>2.1527777777777701E-2</v>
      </c>
      <c r="T63" s="15">
        <f t="shared" si="44"/>
        <v>4.8611111111112049E-3</v>
      </c>
      <c r="U63" s="4">
        <v>16</v>
      </c>
      <c r="V63" s="4">
        <f>INDEX('Počty dní'!F:J,MATCH(E63,'Počty dní'!H:H,0),4)</f>
        <v>56</v>
      </c>
      <c r="W63" s="70">
        <f t="shared" si="32"/>
        <v>896</v>
      </c>
    </row>
    <row r="64" spans="1:23" ht="15" thickBot="1" x14ac:dyDescent="0.35">
      <c r="A64" s="69">
        <v>704</v>
      </c>
      <c r="B64" s="4">
        <v>7104</v>
      </c>
      <c r="C64" s="4" t="s">
        <v>7</v>
      </c>
      <c r="D64" s="4"/>
      <c r="E64" s="4" t="str">
        <f t="shared" si="39"/>
        <v>X</v>
      </c>
      <c r="F64" s="4" t="s">
        <v>22</v>
      </c>
      <c r="G64" s="102">
        <v>17</v>
      </c>
      <c r="H64" s="4" t="str">
        <f t="shared" si="27"/>
        <v>XXX259/17</v>
      </c>
      <c r="I64" s="4" t="s">
        <v>8</v>
      </c>
      <c r="J64" s="4" t="s">
        <v>19</v>
      </c>
      <c r="K64" s="7">
        <v>0.74791666666666667</v>
      </c>
      <c r="L64" s="5">
        <v>0.75</v>
      </c>
      <c r="M64" s="4" t="s">
        <v>1</v>
      </c>
      <c r="N64" s="5">
        <v>0.77500000000000002</v>
      </c>
      <c r="O64" s="4" t="s">
        <v>25</v>
      </c>
      <c r="P64" s="14"/>
      <c r="Q64" s="15">
        <f t="shared" ref="Q64" si="45">IF(ISNUMBER(G64),N64-L64,IF(F64="přejezd",N64-L64,0))</f>
        <v>2.5000000000000022E-2</v>
      </c>
      <c r="R64" s="15">
        <f t="shared" ref="R64" si="46">IF(ISNUMBER(G64),L64-K64,0)</f>
        <v>2.0833333333333259E-3</v>
      </c>
      <c r="S64" s="15">
        <f t="shared" ref="S64" si="47">Q64+R64</f>
        <v>2.7083333333333348E-2</v>
      </c>
      <c r="T64" s="15">
        <f t="shared" ref="T64" si="48">K64-N63</f>
        <v>1.8055555555555602E-2</v>
      </c>
      <c r="U64" s="4">
        <v>19.2</v>
      </c>
      <c r="V64" s="4">
        <f>INDEX('Počty dní'!F:J,MATCH(E64,'Počty dní'!H:H,0),4)</f>
        <v>56</v>
      </c>
      <c r="W64" s="70">
        <f t="shared" si="32"/>
        <v>1075.2</v>
      </c>
    </row>
    <row r="65" spans="1:23" ht="15" thickBot="1" x14ac:dyDescent="0.35">
      <c r="A65" s="48" t="str">
        <f ca="1">CONCATENATE(INDIRECT("R[-3]C[0]",FALSE),"celkem")</f>
        <v>704celkem</v>
      </c>
      <c r="B65" s="49"/>
      <c r="C65" s="49" t="str">
        <f ca="1">INDIRECT("R[-1]C[12]",FALSE)</f>
        <v>Zachotín</v>
      </c>
      <c r="D65" s="50"/>
      <c r="E65" s="49"/>
      <c r="F65" s="50"/>
      <c r="G65" s="103"/>
      <c r="H65" s="51"/>
      <c r="I65" s="52"/>
      <c r="J65" s="53" t="str">
        <f ca="1">INDIRECT("R[-3]C[0]",FALSE)</f>
        <v>V</v>
      </c>
      <c r="K65" s="54"/>
      <c r="L65" s="55"/>
      <c r="M65" s="56"/>
      <c r="N65" s="55"/>
      <c r="O65" s="57"/>
      <c r="P65" s="49"/>
      <c r="Q65" s="58">
        <f>SUM(Q55:Q64)</f>
        <v>0.24583333333333324</v>
      </c>
      <c r="R65" s="58">
        <f>SUM(R55:R64)</f>
        <v>2.2222222222222393E-2</v>
      </c>
      <c r="S65" s="58">
        <f>SUM(S55:S64)</f>
        <v>0.2680555555555556</v>
      </c>
      <c r="T65" s="58">
        <f>SUM(T55:T64)</f>
        <v>0.31388888888888888</v>
      </c>
      <c r="U65" s="59">
        <f>SUM(U55:U64)</f>
        <v>207</v>
      </c>
      <c r="V65" s="60"/>
      <c r="W65" s="61">
        <f>SUM(W55:W64)</f>
        <v>11446.4</v>
      </c>
    </row>
    <row r="67" spans="1:23" ht="15" thickBot="1" x14ac:dyDescent="0.35"/>
    <row r="68" spans="1:23" x14ac:dyDescent="0.3">
      <c r="A68" s="62">
        <v>705</v>
      </c>
      <c r="B68" s="63">
        <v>7105</v>
      </c>
      <c r="C68" s="63" t="s">
        <v>7</v>
      </c>
      <c r="D68" s="63"/>
      <c r="E68" s="63" t="str">
        <f t="shared" ref="E68:E76" si="49">CONCATENATE(C68,D68)</f>
        <v>X</v>
      </c>
      <c r="F68" s="63" t="s">
        <v>22</v>
      </c>
      <c r="G68" s="101">
        <v>1</v>
      </c>
      <c r="H68" s="63" t="str">
        <f t="shared" ref="H68:H76" si="50">CONCATENATE(F68,"/",G68)</f>
        <v>XXX259/1</v>
      </c>
      <c r="I68" s="63" t="s">
        <v>8</v>
      </c>
      <c r="J68" s="63" t="s">
        <v>19</v>
      </c>
      <c r="K68" s="64">
        <v>0.20277777777777778</v>
      </c>
      <c r="L68" s="65">
        <v>0.20347222222222222</v>
      </c>
      <c r="M68" s="63" t="s">
        <v>24</v>
      </c>
      <c r="N68" s="65">
        <v>0.22361111111111109</v>
      </c>
      <c r="O68" s="63" t="s">
        <v>23</v>
      </c>
      <c r="P68" s="66" t="str">
        <f t="shared" ref="P68:P75" si="51">IF(M69=O68,"OK","POZOR")</f>
        <v>OK</v>
      </c>
      <c r="Q68" s="67">
        <f t="shared" ref="Q68:Q76" si="52">IF(ISNUMBER(G68),N68-L68,IF(F68="přejezd",N68-L68,0))</f>
        <v>2.0138888888888873E-2</v>
      </c>
      <c r="R68" s="67">
        <f t="shared" ref="R68:R76" si="53">IF(ISNUMBER(G68),L68-K68,0)</f>
        <v>6.9444444444444198E-4</v>
      </c>
      <c r="S68" s="67">
        <f t="shared" ref="S68:S76" si="54">Q68+R68</f>
        <v>2.0833333333333315E-2</v>
      </c>
      <c r="T68" s="67"/>
      <c r="U68" s="63">
        <v>18</v>
      </c>
      <c r="V68" s="63">
        <f>INDEX('Počty dní'!F:J,MATCH(E68,'Počty dní'!H:H,0),4)</f>
        <v>56</v>
      </c>
      <c r="W68" s="68">
        <f t="shared" ref="W68:W76" si="55">V68*U68</f>
        <v>1008</v>
      </c>
    </row>
    <row r="69" spans="1:23" x14ac:dyDescent="0.3">
      <c r="A69" s="69">
        <v>705</v>
      </c>
      <c r="B69" s="4">
        <v>7105</v>
      </c>
      <c r="C69" s="4" t="s">
        <v>7</v>
      </c>
      <c r="D69" s="4"/>
      <c r="E69" s="4" t="str">
        <f t="shared" ref="E69:E75" si="56">CONCATENATE(C69,D69)</f>
        <v>X</v>
      </c>
      <c r="F69" s="4" t="s">
        <v>22</v>
      </c>
      <c r="G69" s="102">
        <v>4</v>
      </c>
      <c r="H69" s="4" t="str">
        <f t="shared" ref="H69:H75" si="57">CONCATENATE(F69,"/",G69)</f>
        <v>XXX259/4</v>
      </c>
      <c r="I69" s="4" t="s">
        <v>8</v>
      </c>
      <c r="J69" s="4" t="s">
        <v>19</v>
      </c>
      <c r="K69" s="7">
        <v>0.23750000000000002</v>
      </c>
      <c r="L69" s="5">
        <v>0.2388888888888889</v>
      </c>
      <c r="M69" s="4" t="s">
        <v>23</v>
      </c>
      <c r="N69" s="5">
        <v>0.27638888888888885</v>
      </c>
      <c r="O69" s="4" t="s">
        <v>1</v>
      </c>
      <c r="P69" s="14" t="str">
        <f t="shared" si="51"/>
        <v>OK</v>
      </c>
      <c r="Q69" s="15">
        <f t="shared" si="52"/>
        <v>3.749999999999995E-2</v>
      </c>
      <c r="R69" s="15">
        <f t="shared" si="53"/>
        <v>1.388888888888884E-3</v>
      </c>
      <c r="S69" s="15">
        <f t="shared" si="54"/>
        <v>3.8888888888888834E-2</v>
      </c>
      <c r="T69" s="15">
        <f t="shared" ref="T69:T76" si="58">K69-N68</f>
        <v>1.3888888888888923E-2</v>
      </c>
      <c r="U69" s="4">
        <v>31.4</v>
      </c>
      <c r="V69" s="4">
        <f>INDEX('Počty dní'!F:J,MATCH(E69,'Počty dní'!H:H,0),4)</f>
        <v>56</v>
      </c>
      <c r="W69" s="70">
        <f t="shared" ref="W69:W75" si="59">V69*U69</f>
        <v>1758.3999999999999</v>
      </c>
    </row>
    <row r="70" spans="1:23" x14ac:dyDescent="0.3">
      <c r="A70" s="69">
        <v>705</v>
      </c>
      <c r="B70" s="4">
        <v>7105</v>
      </c>
      <c r="C70" s="4" t="s">
        <v>7</v>
      </c>
      <c r="D70" s="4"/>
      <c r="E70" s="4" t="str">
        <f t="shared" si="56"/>
        <v>X</v>
      </c>
      <c r="F70" s="4" t="s">
        <v>14</v>
      </c>
      <c r="G70" s="102">
        <v>4</v>
      </c>
      <c r="H70" s="4" t="str">
        <f t="shared" si="57"/>
        <v>XXX255/4</v>
      </c>
      <c r="I70" s="4" t="s">
        <v>19</v>
      </c>
      <c r="J70" s="4" t="s">
        <v>19</v>
      </c>
      <c r="K70" s="7">
        <v>0.27777777777777779</v>
      </c>
      <c r="L70" s="5">
        <v>0.27916666666666667</v>
      </c>
      <c r="M70" s="4" t="s">
        <v>1</v>
      </c>
      <c r="N70" s="5">
        <v>0.31111111111111112</v>
      </c>
      <c r="O70" s="4" t="s">
        <v>15</v>
      </c>
      <c r="P70" s="14" t="str">
        <f t="shared" si="51"/>
        <v>OK</v>
      </c>
      <c r="Q70" s="15">
        <f t="shared" si="52"/>
        <v>3.1944444444444442E-2</v>
      </c>
      <c r="R70" s="15">
        <f t="shared" si="53"/>
        <v>1.388888888888884E-3</v>
      </c>
      <c r="S70" s="15">
        <f t="shared" si="54"/>
        <v>3.3333333333333326E-2</v>
      </c>
      <c r="T70" s="15">
        <f t="shared" si="58"/>
        <v>1.3888888888889395E-3</v>
      </c>
      <c r="U70" s="4">
        <v>25.3</v>
      </c>
      <c r="V70" s="4">
        <f>INDEX('Počty dní'!F:J,MATCH(E70,'Počty dní'!H:H,0),4)</f>
        <v>56</v>
      </c>
      <c r="W70" s="70">
        <f t="shared" si="59"/>
        <v>1416.8</v>
      </c>
    </row>
    <row r="71" spans="1:23" x14ac:dyDescent="0.3">
      <c r="A71" s="69">
        <v>705</v>
      </c>
      <c r="B71" s="4">
        <v>7105</v>
      </c>
      <c r="C71" s="4" t="s">
        <v>7</v>
      </c>
      <c r="D71" s="4"/>
      <c r="E71" s="4" t="str">
        <f t="shared" si="56"/>
        <v>X</v>
      </c>
      <c r="F71" s="4" t="s">
        <v>14</v>
      </c>
      <c r="G71" s="102">
        <v>7</v>
      </c>
      <c r="H71" s="4" t="str">
        <f t="shared" si="57"/>
        <v>XXX255/7</v>
      </c>
      <c r="I71" s="4" t="s">
        <v>8</v>
      </c>
      <c r="J71" s="4" t="s">
        <v>19</v>
      </c>
      <c r="K71" s="7">
        <v>0.39930555555555558</v>
      </c>
      <c r="L71" s="5">
        <v>0.40138888888888885</v>
      </c>
      <c r="M71" s="4" t="s">
        <v>15</v>
      </c>
      <c r="N71" s="5">
        <v>0.4368055555555555</v>
      </c>
      <c r="O71" s="4" t="s">
        <v>1</v>
      </c>
      <c r="P71" s="14" t="str">
        <f t="shared" si="51"/>
        <v>OK</v>
      </c>
      <c r="Q71" s="15">
        <f t="shared" si="52"/>
        <v>3.5416666666666652E-2</v>
      </c>
      <c r="R71" s="15">
        <f t="shared" si="53"/>
        <v>2.0833333333332704E-3</v>
      </c>
      <c r="S71" s="15">
        <f t="shared" si="54"/>
        <v>3.7499999999999922E-2</v>
      </c>
      <c r="T71" s="15">
        <f t="shared" si="58"/>
        <v>8.8194444444444464E-2</v>
      </c>
      <c r="U71" s="4">
        <v>30.1</v>
      </c>
      <c r="V71" s="4">
        <f>INDEX('Počty dní'!F:J,MATCH(E71,'Počty dní'!H:H,0),4)</f>
        <v>56</v>
      </c>
      <c r="W71" s="70">
        <f t="shared" si="59"/>
        <v>1685.6000000000001</v>
      </c>
    </row>
    <row r="72" spans="1:23" x14ac:dyDescent="0.3">
      <c r="A72" s="69">
        <v>705</v>
      </c>
      <c r="B72" s="4">
        <v>7105</v>
      </c>
      <c r="C72" s="4" t="s">
        <v>7</v>
      </c>
      <c r="D72" s="4"/>
      <c r="E72" s="4" t="str">
        <f t="shared" si="56"/>
        <v>X</v>
      </c>
      <c r="F72" s="4" t="s">
        <v>11</v>
      </c>
      <c r="G72" s="102">
        <v>7</v>
      </c>
      <c r="H72" s="4" t="str">
        <f t="shared" si="57"/>
        <v>XXX254/7</v>
      </c>
      <c r="I72" s="4" t="s">
        <v>8</v>
      </c>
      <c r="J72" s="4" t="s">
        <v>19</v>
      </c>
      <c r="K72" s="7">
        <v>0.51736111111111105</v>
      </c>
      <c r="L72" s="5">
        <v>0.51944444444444449</v>
      </c>
      <c r="M72" s="4" t="s">
        <v>1</v>
      </c>
      <c r="N72" s="5">
        <v>0.53888888888888886</v>
      </c>
      <c r="O72" s="4" t="s">
        <v>12</v>
      </c>
      <c r="P72" s="14" t="str">
        <f t="shared" si="51"/>
        <v>OK</v>
      </c>
      <c r="Q72" s="15">
        <f t="shared" si="52"/>
        <v>1.9444444444444375E-2</v>
      </c>
      <c r="R72" s="15">
        <f t="shared" si="53"/>
        <v>2.083333333333437E-3</v>
      </c>
      <c r="S72" s="15">
        <f t="shared" si="54"/>
        <v>2.1527777777777812E-2</v>
      </c>
      <c r="T72" s="15">
        <f t="shared" si="58"/>
        <v>8.0555555555555547E-2</v>
      </c>
      <c r="U72" s="4">
        <v>17</v>
      </c>
      <c r="V72" s="4">
        <f>INDEX('Počty dní'!F:J,MATCH(E72,'Počty dní'!H:H,0),4)</f>
        <v>56</v>
      </c>
      <c r="W72" s="70">
        <f t="shared" si="59"/>
        <v>952</v>
      </c>
    </row>
    <row r="73" spans="1:23" x14ac:dyDescent="0.3">
      <c r="A73" s="69">
        <v>705</v>
      </c>
      <c r="B73" s="4">
        <v>7105</v>
      </c>
      <c r="C73" s="4" t="s">
        <v>7</v>
      </c>
      <c r="D73" s="4"/>
      <c r="E73" s="4" t="str">
        <f t="shared" si="56"/>
        <v>X</v>
      </c>
      <c r="F73" s="4" t="s">
        <v>11</v>
      </c>
      <c r="G73" s="102">
        <v>10</v>
      </c>
      <c r="H73" s="4" t="str">
        <f t="shared" si="57"/>
        <v>XXX254/10</v>
      </c>
      <c r="I73" s="4" t="s">
        <v>8</v>
      </c>
      <c r="J73" s="4" t="s">
        <v>19</v>
      </c>
      <c r="K73" s="7">
        <v>0.54166666666666663</v>
      </c>
      <c r="L73" s="5">
        <v>0.54375000000000007</v>
      </c>
      <c r="M73" s="4" t="s">
        <v>12</v>
      </c>
      <c r="N73" s="5">
        <v>0.5625</v>
      </c>
      <c r="O73" s="4" t="s">
        <v>1</v>
      </c>
      <c r="P73" s="14" t="str">
        <f t="shared" si="51"/>
        <v>OK</v>
      </c>
      <c r="Q73" s="15">
        <f t="shared" si="52"/>
        <v>1.8749999999999933E-2</v>
      </c>
      <c r="R73" s="15">
        <f t="shared" si="53"/>
        <v>2.083333333333437E-3</v>
      </c>
      <c r="S73" s="15">
        <f t="shared" si="54"/>
        <v>2.083333333333337E-2</v>
      </c>
      <c r="T73" s="15">
        <f t="shared" si="58"/>
        <v>2.7777777777777679E-3</v>
      </c>
      <c r="U73" s="4">
        <v>17</v>
      </c>
      <c r="V73" s="4">
        <f>INDEX('Počty dní'!F:J,MATCH(E73,'Počty dní'!H:H,0),4)</f>
        <v>56</v>
      </c>
      <c r="W73" s="70">
        <f t="shared" si="59"/>
        <v>952</v>
      </c>
    </row>
    <row r="74" spans="1:23" x14ac:dyDescent="0.3">
      <c r="A74" s="69">
        <v>705</v>
      </c>
      <c r="B74" s="4">
        <v>7105</v>
      </c>
      <c r="C74" s="4" t="s">
        <v>7</v>
      </c>
      <c r="D74" s="4"/>
      <c r="E74" s="4" t="str">
        <f t="shared" si="56"/>
        <v>X</v>
      </c>
      <c r="F74" s="4" t="s">
        <v>20</v>
      </c>
      <c r="G74" s="102">
        <v>17</v>
      </c>
      <c r="H74" s="4" t="str">
        <f t="shared" si="57"/>
        <v>XXX260/17</v>
      </c>
      <c r="I74" s="4" t="s">
        <v>19</v>
      </c>
      <c r="J74" s="4" t="s">
        <v>19</v>
      </c>
      <c r="K74" s="7">
        <v>0.60625000000000007</v>
      </c>
      <c r="L74" s="5">
        <v>0.60833333333333328</v>
      </c>
      <c r="M74" s="4" t="s">
        <v>1</v>
      </c>
      <c r="N74" s="5">
        <v>0.63888888888888895</v>
      </c>
      <c r="O74" s="4" t="s">
        <v>18</v>
      </c>
      <c r="P74" s="14" t="str">
        <f t="shared" si="51"/>
        <v>OK</v>
      </c>
      <c r="Q74" s="15">
        <f t="shared" si="52"/>
        <v>3.0555555555555669E-2</v>
      </c>
      <c r="R74" s="15">
        <f t="shared" si="53"/>
        <v>2.0833333333332149E-3</v>
      </c>
      <c r="S74" s="15">
        <f t="shared" si="54"/>
        <v>3.2638888888888884E-2</v>
      </c>
      <c r="T74" s="15">
        <f t="shared" si="58"/>
        <v>4.3750000000000067E-2</v>
      </c>
      <c r="U74" s="4">
        <v>27.4</v>
      </c>
      <c r="V74" s="4">
        <f>INDEX('Počty dní'!F:J,MATCH(E74,'Počty dní'!H:H,0),4)</f>
        <v>56</v>
      </c>
      <c r="W74" s="70">
        <f t="shared" si="59"/>
        <v>1534.3999999999999</v>
      </c>
    </row>
    <row r="75" spans="1:23" x14ac:dyDescent="0.3">
      <c r="A75" s="69">
        <v>705</v>
      </c>
      <c r="B75" s="4">
        <v>7105</v>
      </c>
      <c r="C75" s="4" t="s">
        <v>7</v>
      </c>
      <c r="D75" s="4"/>
      <c r="E75" s="4" t="str">
        <f t="shared" si="56"/>
        <v>X</v>
      </c>
      <c r="F75" s="4" t="s">
        <v>20</v>
      </c>
      <c r="G75" s="102">
        <v>20</v>
      </c>
      <c r="H75" s="4" t="str">
        <f t="shared" si="57"/>
        <v>XXX260/20</v>
      </c>
      <c r="I75" s="4" t="s">
        <v>19</v>
      </c>
      <c r="J75" s="4" t="s">
        <v>19</v>
      </c>
      <c r="K75" s="7">
        <v>0.64930555555555558</v>
      </c>
      <c r="L75" s="5">
        <v>0.65277777777777779</v>
      </c>
      <c r="M75" s="4" t="s">
        <v>18</v>
      </c>
      <c r="N75" s="5">
        <v>0.68194444444444446</v>
      </c>
      <c r="O75" s="4" t="s">
        <v>1</v>
      </c>
      <c r="P75" s="14" t="str">
        <f t="shared" si="51"/>
        <v>OK</v>
      </c>
      <c r="Q75" s="15">
        <f t="shared" si="52"/>
        <v>2.9166666666666674E-2</v>
      </c>
      <c r="R75" s="15">
        <f t="shared" si="53"/>
        <v>3.4722222222222099E-3</v>
      </c>
      <c r="S75" s="15">
        <f t="shared" si="54"/>
        <v>3.2638888888888884E-2</v>
      </c>
      <c r="T75" s="15">
        <f t="shared" si="58"/>
        <v>1.041666666666663E-2</v>
      </c>
      <c r="U75" s="4">
        <v>27.4</v>
      </c>
      <c r="V75" s="4">
        <f>INDEX('Počty dní'!F:J,MATCH(E75,'Počty dní'!H:H,0),4)</f>
        <v>56</v>
      </c>
      <c r="W75" s="70">
        <f t="shared" si="59"/>
        <v>1534.3999999999999</v>
      </c>
    </row>
    <row r="76" spans="1:23" ht="15" thickBot="1" x14ac:dyDescent="0.35">
      <c r="A76" s="69">
        <v>705</v>
      </c>
      <c r="B76" s="4">
        <v>7105</v>
      </c>
      <c r="C76" s="4" t="s">
        <v>7</v>
      </c>
      <c r="D76" s="4"/>
      <c r="E76" s="4" t="str">
        <f t="shared" si="49"/>
        <v>X</v>
      </c>
      <c r="F76" s="4" t="s">
        <v>22</v>
      </c>
      <c r="G76" s="102">
        <v>15</v>
      </c>
      <c r="H76" s="4" t="str">
        <f t="shared" si="50"/>
        <v>XXX259/15</v>
      </c>
      <c r="I76" s="4" t="s">
        <v>8</v>
      </c>
      <c r="J76" s="4" t="s">
        <v>19</v>
      </c>
      <c r="K76" s="7">
        <v>0.69444444444444442</v>
      </c>
      <c r="L76" s="5">
        <v>0.69652777777777775</v>
      </c>
      <c r="M76" s="4" t="s">
        <v>1</v>
      </c>
      <c r="N76" s="5">
        <v>0.71250000000000002</v>
      </c>
      <c r="O76" s="4" t="s">
        <v>24</v>
      </c>
      <c r="P76" s="14"/>
      <c r="Q76" s="15">
        <f t="shared" si="52"/>
        <v>1.5972222222222276E-2</v>
      </c>
      <c r="R76" s="15">
        <f t="shared" si="53"/>
        <v>2.0833333333333259E-3</v>
      </c>
      <c r="S76" s="15">
        <f t="shared" si="54"/>
        <v>1.8055555555555602E-2</v>
      </c>
      <c r="T76" s="15">
        <f t="shared" si="58"/>
        <v>1.2499999999999956E-2</v>
      </c>
      <c r="U76" s="4">
        <v>11.6</v>
      </c>
      <c r="V76" s="4">
        <f>INDEX('Počty dní'!F:J,MATCH(E76,'Počty dní'!H:H,0),4)</f>
        <v>56</v>
      </c>
      <c r="W76" s="70">
        <f t="shared" si="55"/>
        <v>649.6</v>
      </c>
    </row>
    <row r="77" spans="1:23" ht="15" thickBot="1" x14ac:dyDescent="0.35">
      <c r="A77" s="48" t="str">
        <f ca="1">CONCATENATE(INDIRECT("R[-3]C[0]",FALSE),"celkem")</f>
        <v>705celkem</v>
      </c>
      <c r="B77" s="49"/>
      <c r="C77" s="49" t="str">
        <f ca="1">INDIRECT("R[-1]C[12]",FALSE)</f>
        <v>Mysletín</v>
      </c>
      <c r="D77" s="50"/>
      <c r="E77" s="49"/>
      <c r="F77" s="50"/>
      <c r="G77" s="103"/>
      <c r="H77" s="51"/>
      <c r="I77" s="52"/>
      <c r="J77" s="53" t="str">
        <f ca="1">INDIRECT("R[-3]C[0]",FALSE)</f>
        <v>V</v>
      </c>
      <c r="K77" s="54"/>
      <c r="L77" s="55"/>
      <c r="M77" s="56"/>
      <c r="N77" s="55"/>
      <c r="O77" s="57"/>
      <c r="P77" s="49"/>
      <c r="Q77" s="58">
        <f>SUM(Q68:Q76)</f>
        <v>0.23888888888888885</v>
      </c>
      <c r="R77" s="58">
        <f>SUM(R68:R76)</f>
        <v>1.7361111111111105E-2</v>
      </c>
      <c r="S77" s="58">
        <f>SUM(S68:S76)</f>
        <v>0.25624999999999998</v>
      </c>
      <c r="T77" s="58">
        <f>SUM(T68:T76)</f>
        <v>0.25347222222222232</v>
      </c>
      <c r="U77" s="59">
        <f>SUM(U68:U76)</f>
        <v>205.20000000000002</v>
      </c>
      <c r="V77" s="60"/>
      <c r="W77" s="61">
        <f>SUM(W68:W76)</f>
        <v>11491.2</v>
      </c>
    </row>
    <row r="78" spans="1:23" x14ac:dyDescent="0.3">
      <c r="L78" s="1"/>
      <c r="N78" s="1"/>
      <c r="Q78" s="1"/>
      <c r="R78" s="1"/>
      <c r="S78" s="1"/>
      <c r="T78" s="1"/>
    </row>
    <row r="79" spans="1:23" ht="15" thickBot="1" x14ac:dyDescent="0.35">
      <c r="L79" s="1"/>
      <c r="N79" s="1"/>
      <c r="Q79" s="1"/>
      <c r="R79" s="1"/>
      <c r="S79" s="1"/>
      <c r="T79" s="1"/>
    </row>
    <row r="80" spans="1:23" x14ac:dyDescent="0.3">
      <c r="A80" s="62">
        <v>707</v>
      </c>
      <c r="B80" s="63">
        <v>7107</v>
      </c>
      <c r="C80" s="63" t="s">
        <v>7</v>
      </c>
      <c r="D80" s="63"/>
      <c r="E80" s="63" t="str">
        <f t="shared" ref="E80:E89" si="60">CONCATENATE(C80,D80)</f>
        <v>X</v>
      </c>
      <c r="F80" s="63" t="s">
        <v>20</v>
      </c>
      <c r="G80" s="101">
        <v>2</v>
      </c>
      <c r="H80" s="63" t="str">
        <f t="shared" ref="H80:H89" si="61">CONCATENATE(F80,"/",G80)</f>
        <v>XXX260/2</v>
      </c>
      <c r="I80" s="63" t="s">
        <v>8</v>
      </c>
      <c r="J80" s="63" t="s">
        <v>19</v>
      </c>
      <c r="K80" s="64">
        <v>0.2076388888888889</v>
      </c>
      <c r="L80" s="65">
        <v>0.20833333333333334</v>
      </c>
      <c r="M80" s="63" t="s">
        <v>21</v>
      </c>
      <c r="N80" s="65">
        <v>0.22361111111111109</v>
      </c>
      <c r="O80" s="63" t="s">
        <v>1</v>
      </c>
      <c r="P80" s="66" t="str">
        <f t="shared" ref="P80:P84" si="62">IF(M81=O80,"OK","POZOR")</f>
        <v>OK</v>
      </c>
      <c r="Q80" s="67">
        <f t="shared" ref="Q80:Q84" si="63">IF(ISNUMBER(G80),N80-L80,IF(F80="přejezd",N80-L80,0))</f>
        <v>1.5277777777777751E-2</v>
      </c>
      <c r="R80" s="67">
        <f t="shared" ref="R80:R84" si="64">IF(ISNUMBER(G80),L80-K80,0)</f>
        <v>6.9444444444444198E-4</v>
      </c>
      <c r="S80" s="67">
        <f t="shared" ref="S80:S84" si="65">Q80+R80</f>
        <v>1.5972222222222193E-2</v>
      </c>
      <c r="T80" s="67"/>
      <c r="U80" s="63">
        <v>15.1</v>
      </c>
      <c r="V80" s="63">
        <f>INDEX('Počty dní'!F:J,MATCH(E80,'Počty dní'!H:H,0),4)</f>
        <v>56</v>
      </c>
      <c r="W80" s="68">
        <f t="shared" ref="W80:W89" si="66">V80*U80</f>
        <v>845.6</v>
      </c>
    </row>
    <row r="81" spans="1:23" x14ac:dyDescent="0.3">
      <c r="A81" s="69">
        <v>707</v>
      </c>
      <c r="B81" s="4">
        <v>7107</v>
      </c>
      <c r="C81" s="4" t="s">
        <v>7</v>
      </c>
      <c r="D81" s="4"/>
      <c r="E81" s="4" t="str">
        <f t="shared" si="60"/>
        <v>X</v>
      </c>
      <c r="F81" s="4" t="s">
        <v>14</v>
      </c>
      <c r="G81" s="102">
        <v>8</v>
      </c>
      <c r="H81" s="4" t="str">
        <f t="shared" si="61"/>
        <v>XXX255/8</v>
      </c>
      <c r="I81" s="4" t="s">
        <v>8</v>
      </c>
      <c r="J81" s="4" t="s">
        <v>19</v>
      </c>
      <c r="K81" s="7">
        <v>0.39444444444444443</v>
      </c>
      <c r="L81" s="5">
        <v>0.39583333333333331</v>
      </c>
      <c r="M81" s="4" t="s">
        <v>1</v>
      </c>
      <c r="N81" s="5">
        <v>0.42777777777777776</v>
      </c>
      <c r="O81" s="4" t="s">
        <v>15</v>
      </c>
      <c r="P81" s="14" t="str">
        <f t="shared" si="62"/>
        <v>OK</v>
      </c>
      <c r="Q81" s="15">
        <f t="shared" si="63"/>
        <v>3.1944444444444442E-2</v>
      </c>
      <c r="R81" s="15">
        <f t="shared" si="64"/>
        <v>1.388888888888884E-3</v>
      </c>
      <c r="S81" s="15">
        <f t="shared" si="65"/>
        <v>3.3333333333333326E-2</v>
      </c>
      <c r="T81" s="15">
        <f t="shared" ref="T81:T84" si="67">K81-N80</f>
        <v>0.17083333333333334</v>
      </c>
      <c r="U81" s="4">
        <v>25.3</v>
      </c>
      <c r="V81" s="4">
        <f>INDEX('Počty dní'!F:J,MATCH(E81,'Počty dní'!H:H,0),4)</f>
        <v>56</v>
      </c>
      <c r="W81" s="70">
        <f t="shared" si="66"/>
        <v>1416.8</v>
      </c>
    </row>
    <row r="82" spans="1:23" x14ac:dyDescent="0.3">
      <c r="A82" s="69">
        <v>707</v>
      </c>
      <c r="B82" s="4">
        <v>7107</v>
      </c>
      <c r="C82" s="4" t="s">
        <v>7</v>
      </c>
      <c r="D82" s="4"/>
      <c r="E82" s="4" t="str">
        <f t="shared" si="60"/>
        <v>X</v>
      </c>
      <c r="F82" s="4" t="s">
        <v>14</v>
      </c>
      <c r="G82" s="102">
        <v>9</v>
      </c>
      <c r="H82" s="4" t="str">
        <f t="shared" si="61"/>
        <v>XXX255/9</v>
      </c>
      <c r="I82" s="4" t="s">
        <v>8</v>
      </c>
      <c r="J82" s="4" t="s">
        <v>19</v>
      </c>
      <c r="K82" s="7">
        <v>0.52916666666666667</v>
      </c>
      <c r="L82" s="5">
        <v>0.53125</v>
      </c>
      <c r="M82" s="4" t="s">
        <v>15</v>
      </c>
      <c r="N82" s="5">
        <v>0.5625</v>
      </c>
      <c r="O82" s="4" t="s">
        <v>1</v>
      </c>
      <c r="P82" s="14" t="str">
        <f t="shared" si="62"/>
        <v>OK</v>
      </c>
      <c r="Q82" s="15">
        <f t="shared" si="63"/>
        <v>3.125E-2</v>
      </c>
      <c r="R82" s="15">
        <f t="shared" si="64"/>
        <v>2.0833333333333259E-3</v>
      </c>
      <c r="S82" s="15">
        <f t="shared" si="65"/>
        <v>3.3333333333333326E-2</v>
      </c>
      <c r="T82" s="15">
        <f t="shared" si="67"/>
        <v>0.10138888888888892</v>
      </c>
      <c r="U82" s="4">
        <v>25.3</v>
      </c>
      <c r="V82" s="4">
        <f>INDEX('Počty dní'!F:J,MATCH(E82,'Počty dní'!H:H,0),4)</f>
        <v>56</v>
      </c>
      <c r="W82" s="70">
        <f t="shared" si="66"/>
        <v>1416.8</v>
      </c>
    </row>
    <row r="83" spans="1:23" x14ac:dyDescent="0.3">
      <c r="A83" s="69">
        <v>707</v>
      </c>
      <c r="B83" s="4">
        <v>7107</v>
      </c>
      <c r="C83" s="4" t="s">
        <v>7</v>
      </c>
      <c r="D83" s="4"/>
      <c r="E83" s="4" t="str">
        <f t="shared" si="60"/>
        <v>X</v>
      </c>
      <c r="F83" s="4" t="s">
        <v>20</v>
      </c>
      <c r="G83" s="102">
        <v>15</v>
      </c>
      <c r="H83" s="4" t="str">
        <f t="shared" si="61"/>
        <v>XXX260/15</v>
      </c>
      <c r="I83" s="4" t="s">
        <v>19</v>
      </c>
      <c r="J83" s="4" t="s">
        <v>19</v>
      </c>
      <c r="K83" s="7">
        <v>0.5625</v>
      </c>
      <c r="L83" s="5">
        <v>0.56666666666666665</v>
      </c>
      <c r="M83" s="4" t="s">
        <v>1</v>
      </c>
      <c r="N83" s="5">
        <v>0.59722222222222221</v>
      </c>
      <c r="O83" s="4" t="s">
        <v>18</v>
      </c>
      <c r="P83" s="14" t="str">
        <f t="shared" si="62"/>
        <v>OK</v>
      </c>
      <c r="Q83" s="15">
        <f t="shared" si="63"/>
        <v>3.0555555555555558E-2</v>
      </c>
      <c r="R83" s="15">
        <f t="shared" si="64"/>
        <v>4.1666666666666519E-3</v>
      </c>
      <c r="S83" s="15">
        <f t="shared" si="65"/>
        <v>3.472222222222221E-2</v>
      </c>
      <c r="T83" s="15">
        <f t="shared" si="67"/>
        <v>0</v>
      </c>
      <c r="U83" s="4">
        <v>27.4</v>
      </c>
      <c r="V83" s="4">
        <f>INDEX('Počty dní'!F:J,MATCH(E83,'Počty dní'!H:H,0),4)</f>
        <v>56</v>
      </c>
      <c r="W83" s="70">
        <f t="shared" si="66"/>
        <v>1534.3999999999999</v>
      </c>
    </row>
    <row r="84" spans="1:23" x14ac:dyDescent="0.3">
      <c r="A84" s="69">
        <v>707</v>
      </c>
      <c r="B84" s="4">
        <v>7107</v>
      </c>
      <c r="C84" s="4" t="s">
        <v>7</v>
      </c>
      <c r="D84" s="4"/>
      <c r="E84" s="4" t="str">
        <f t="shared" si="60"/>
        <v>X</v>
      </c>
      <c r="F84" s="4" t="s">
        <v>20</v>
      </c>
      <c r="G84" s="102">
        <v>18</v>
      </c>
      <c r="H84" s="4" t="str">
        <f t="shared" si="61"/>
        <v>XXX260/18</v>
      </c>
      <c r="I84" s="4" t="s">
        <v>19</v>
      </c>
      <c r="J84" s="4" t="s">
        <v>19</v>
      </c>
      <c r="K84" s="7">
        <v>0.60763888888888895</v>
      </c>
      <c r="L84" s="5">
        <v>0.61111111111111105</v>
      </c>
      <c r="M84" s="4" t="s">
        <v>18</v>
      </c>
      <c r="N84" s="5">
        <v>0.64027777777777783</v>
      </c>
      <c r="O84" s="4" t="s">
        <v>1</v>
      </c>
      <c r="P84" s="14" t="str">
        <f t="shared" si="62"/>
        <v>OK</v>
      </c>
      <c r="Q84" s="15">
        <f t="shared" si="63"/>
        <v>2.9166666666666785E-2</v>
      </c>
      <c r="R84" s="15">
        <f t="shared" si="64"/>
        <v>3.4722222222220989E-3</v>
      </c>
      <c r="S84" s="15">
        <f t="shared" si="65"/>
        <v>3.2638888888888884E-2</v>
      </c>
      <c r="T84" s="15">
        <f t="shared" si="67"/>
        <v>1.0416666666666741E-2</v>
      </c>
      <c r="U84" s="4">
        <v>27.4</v>
      </c>
      <c r="V84" s="4">
        <f>INDEX('Počty dní'!F:J,MATCH(E84,'Počty dní'!H:H,0),4)</f>
        <v>56</v>
      </c>
      <c r="W84" s="70">
        <f t="shared" si="66"/>
        <v>1534.3999999999999</v>
      </c>
    </row>
    <row r="85" spans="1:23" x14ac:dyDescent="0.3">
      <c r="A85" s="69">
        <v>707</v>
      </c>
      <c r="B85" s="4">
        <v>7107</v>
      </c>
      <c r="C85" s="4" t="s">
        <v>7</v>
      </c>
      <c r="D85" s="4"/>
      <c r="E85" s="4" t="str">
        <f t="shared" si="60"/>
        <v>X</v>
      </c>
      <c r="F85" s="4" t="s">
        <v>11</v>
      </c>
      <c r="G85" s="102">
        <v>13</v>
      </c>
      <c r="H85" s="4" t="str">
        <f t="shared" si="61"/>
        <v>XXX254/13</v>
      </c>
      <c r="I85" s="4" t="s">
        <v>8</v>
      </c>
      <c r="J85" s="4" t="s">
        <v>19</v>
      </c>
      <c r="K85" s="7">
        <v>0.64236111111111105</v>
      </c>
      <c r="L85" s="5">
        <v>0.64444444444444449</v>
      </c>
      <c r="M85" s="4" t="s">
        <v>1</v>
      </c>
      <c r="N85" s="5">
        <v>0.65625</v>
      </c>
      <c r="O85" s="4" t="s">
        <v>13</v>
      </c>
      <c r="P85" s="14" t="str">
        <f t="shared" ref="P85" si="68">IF(M86=O85,"OK","POZOR")</f>
        <v>OK</v>
      </c>
      <c r="Q85" s="15">
        <f t="shared" ref="Q85" si="69">IF(ISNUMBER(G85),N85-L85,IF(F85="přejezd",N85-L85,0))</f>
        <v>1.1805555555555514E-2</v>
      </c>
      <c r="R85" s="15">
        <f t="shared" ref="R85" si="70">IF(ISNUMBER(G85),L85-K85,0)</f>
        <v>2.083333333333437E-3</v>
      </c>
      <c r="S85" s="15">
        <f t="shared" ref="S85" si="71">Q85+R85</f>
        <v>1.3888888888888951E-2</v>
      </c>
      <c r="T85" s="15">
        <f t="shared" ref="T85" si="72">K85-N84</f>
        <v>2.0833333333332149E-3</v>
      </c>
      <c r="U85" s="4">
        <v>10.4</v>
      </c>
      <c r="V85" s="4">
        <f>INDEX('Počty dní'!F:J,MATCH(E85,'Počty dní'!H:H,0),4)</f>
        <v>56</v>
      </c>
      <c r="W85" s="70">
        <f t="shared" si="66"/>
        <v>582.4</v>
      </c>
    </row>
    <row r="86" spans="1:23" x14ac:dyDescent="0.3">
      <c r="A86" s="69">
        <v>707</v>
      </c>
      <c r="B86" s="4">
        <v>7107</v>
      </c>
      <c r="C86" s="4" t="s">
        <v>7</v>
      </c>
      <c r="D86" s="4"/>
      <c r="E86" s="4" t="str">
        <f t="shared" si="60"/>
        <v>X</v>
      </c>
      <c r="F86" s="4" t="s">
        <v>11</v>
      </c>
      <c r="G86" s="102">
        <v>16</v>
      </c>
      <c r="H86" s="4" t="str">
        <f t="shared" si="61"/>
        <v>XXX254/16</v>
      </c>
      <c r="I86" s="4" t="s">
        <v>8</v>
      </c>
      <c r="J86" s="4" t="s">
        <v>19</v>
      </c>
      <c r="K86" s="7">
        <v>0.65833333333333333</v>
      </c>
      <c r="L86" s="5">
        <v>0.65902777777777777</v>
      </c>
      <c r="M86" s="4" t="s">
        <v>13</v>
      </c>
      <c r="N86" s="5">
        <v>0.67013888888888884</v>
      </c>
      <c r="O86" s="4" t="s">
        <v>1</v>
      </c>
      <c r="P86" s="14" t="str">
        <f t="shared" ref="P86:P88" si="73">IF(M87=O86,"OK","POZOR")</f>
        <v>OK</v>
      </c>
      <c r="Q86" s="15">
        <f t="shared" ref="Q86:Q89" si="74">IF(ISNUMBER(G86),N86-L86,IF(F86="přejezd",N86-L86,0))</f>
        <v>1.1111111111111072E-2</v>
      </c>
      <c r="R86" s="15">
        <f t="shared" ref="R86:R89" si="75">IF(ISNUMBER(G86),L86-K86,0)</f>
        <v>6.9444444444444198E-4</v>
      </c>
      <c r="S86" s="15">
        <f t="shared" ref="S86:S89" si="76">Q86+R86</f>
        <v>1.1805555555555514E-2</v>
      </c>
      <c r="T86" s="15">
        <f t="shared" ref="T86:T89" si="77">K86-N85</f>
        <v>2.0833333333333259E-3</v>
      </c>
      <c r="U86" s="4">
        <v>10.4</v>
      </c>
      <c r="V86" s="4">
        <f>INDEX('Počty dní'!F:J,MATCH(E86,'Počty dní'!H:H,0),4)</f>
        <v>56</v>
      </c>
      <c r="W86" s="70">
        <f t="shared" si="66"/>
        <v>582.4</v>
      </c>
    </row>
    <row r="87" spans="1:23" x14ac:dyDescent="0.3">
      <c r="A87" s="69">
        <v>707</v>
      </c>
      <c r="B87" s="4">
        <v>7107</v>
      </c>
      <c r="C87" s="4" t="s">
        <v>7</v>
      </c>
      <c r="D87" s="4"/>
      <c r="E87" s="4" t="str">
        <f t="shared" si="60"/>
        <v>X</v>
      </c>
      <c r="F87" s="4" t="s">
        <v>20</v>
      </c>
      <c r="G87" s="102">
        <v>21</v>
      </c>
      <c r="H87" s="4" t="str">
        <f t="shared" si="61"/>
        <v>XXX260/21</v>
      </c>
      <c r="I87" s="4" t="s">
        <v>8</v>
      </c>
      <c r="J87" s="4" t="s">
        <v>19</v>
      </c>
      <c r="K87" s="7">
        <v>0.68958333333333333</v>
      </c>
      <c r="L87" s="5">
        <v>0.69166666666666676</v>
      </c>
      <c r="M87" s="4" t="s">
        <v>1</v>
      </c>
      <c r="N87" s="5">
        <v>0.72222222222222221</v>
      </c>
      <c r="O87" s="4" t="s">
        <v>18</v>
      </c>
      <c r="P87" s="14" t="str">
        <f t="shared" si="73"/>
        <v>OK</v>
      </c>
      <c r="Q87" s="15">
        <f t="shared" si="74"/>
        <v>3.0555555555555447E-2</v>
      </c>
      <c r="R87" s="15">
        <f t="shared" si="75"/>
        <v>2.083333333333437E-3</v>
      </c>
      <c r="S87" s="15">
        <f t="shared" si="76"/>
        <v>3.2638888888888884E-2</v>
      </c>
      <c r="T87" s="15">
        <f t="shared" si="77"/>
        <v>1.9444444444444486E-2</v>
      </c>
      <c r="U87" s="4">
        <v>27.4</v>
      </c>
      <c r="V87" s="4">
        <f>INDEX('Počty dní'!F:J,MATCH(E87,'Počty dní'!H:H,0),4)</f>
        <v>56</v>
      </c>
      <c r="W87" s="70">
        <f t="shared" si="66"/>
        <v>1534.3999999999999</v>
      </c>
    </row>
    <row r="88" spans="1:23" x14ac:dyDescent="0.3">
      <c r="A88" s="69">
        <v>707</v>
      </c>
      <c r="B88" s="4">
        <v>7107</v>
      </c>
      <c r="C88" s="4" t="s">
        <v>7</v>
      </c>
      <c r="D88" s="4"/>
      <c r="E88" s="4" t="str">
        <f t="shared" si="60"/>
        <v>X</v>
      </c>
      <c r="F88" s="4" t="s">
        <v>20</v>
      </c>
      <c r="G88" s="102">
        <v>24</v>
      </c>
      <c r="H88" s="4" t="str">
        <f t="shared" si="61"/>
        <v>XXX260/24</v>
      </c>
      <c r="I88" s="4" t="s">
        <v>19</v>
      </c>
      <c r="J88" s="4" t="s">
        <v>19</v>
      </c>
      <c r="K88" s="7">
        <v>0.73263888888888884</v>
      </c>
      <c r="L88" s="5">
        <v>0.73611111111111116</v>
      </c>
      <c r="M88" s="4" t="s">
        <v>18</v>
      </c>
      <c r="N88" s="5">
        <v>0.76527777777777783</v>
      </c>
      <c r="O88" s="4" t="s">
        <v>1</v>
      </c>
      <c r="P88" s="14" t="str">
        <f t="shared" si="73"/>
        <v>OK</v>
      </c>
      <c r="Q88" s="15">
        <f t="shared" si="74"/>
        <v>2.9166666666666674E-2</v>
      </c>
      <c r="R88" s="15">
        <f t="shared" si="75"/>
        <v>3.4722222222223209E-3</v>
      </c>
      <c r="S88" s="15">
        <f t="shared" si="76"/>
        <v>3.2638888888888995E-2</v>
      </c>
      <c r="T88" s="15">
        <f t="shared" si="77"/>
        <v>1.041666666666663E-2</v>
      </c>
      <c r="U88" s="4">
        <v>27.4</v>
      </c>
      <c r="V88" s="4">
        <f>INDEX('Počty dní'!F:J,MATCH(E88,'Počty dní'!H:H,0),4)</f>
        <v>56</v>
      </c>
      <c r="W88" s="70">
        <f t="shared" si="66"/>
        <v>1534.3999999999999</v>
      </c>
    </row>
    <row r="89" spans="1:23" ht="15" thickBot="1" x14ac:dyDescent="0.35">
      <c r="A89" s="69">
        <v>707</v>
      </c>
      <c r="B89" s="4">
        <v>7107</v>
      </c>
      <c r="C89" s="4" t="s">
        <v>7</v>
      </c>
      <c r="D89" s="4"/>
      <c r="E89" s="4" t="str">
        <f t="shared" si="60"/>
        <v>X</v>
      </c>
      <c r="F89" s="4" t="s">
        <v>20</v>
      </c>
      <c r="G89" s="102">
        <v>25</v>
      </c>
      <c r="H89" s="4" t="str">
        <f t="shared" si="61"/>
        <v>XXX260/25</v>
      </c>
      <c r="I89" s="4" t="s">
        <v>8</v>
      </c>
      <c r="J89" s="4" t="s">
        <v>19</v>
      </c>
      <c r="K89" s="7">
        <v>0.77430555555555547</v>
      </c>
      <c r="L89" s="5">
        <v>0.77500000000000002</v>
      </c>
      <c r="M89" s="4" t="s">
        <v>1</v>
      </c>
      <c r="N89" s="5">
        <v>0.79166666666666663</v>
      </c>
      <c r="O89" s="4" t="s">
        <v>21</v>
      </c>
      <c r="P89" s="14"/>
      <c r="Q89" s="15">
        <f t="shared" si="74"/>
        <v>1.6666666666666607E-2</v>
      </c>
      <c r="R89" s="15">
        <f t="shared" si="75"/>
        <v>6.94444444444553E-4</v>
      </c>
      <c r="S89" s="15">
        <f t="shared" si="76"/>
        <v>1.736111111111116E-2</v>
      </c>
      <c r="T89" s="15">
        <f t="shared" si="77"/>
        <v>9.0277777777776347E-3</v>
      </c>
      <c r="U89" s="4">
        <v>15.1</v>
      </c>
      <c r="V89" s="4">
        <f>INDEX('Počty dní'!F:J,MATCH(E89,'Počty dní'!H:H,0),4)</f>
        <v>56</v>
      </c>
      <c r="W89" s="70">
        <f t="shared" si="66"/>
        <v>845.6</v>
      </c>
    </row>
    <row r="90" spans="1:23" ht="15" thickBot="1" x14ac:dyDescent="0.35">
      <c r="A90" s="48" t="str">
        <f ca="1">CONCATENATE(INDIRECT("R[-3]C[0]",FALSE),"celkem")</f>
        <v>707celkem</v>
      </c>
      <c r="B90" s="49"/>
      <c r="C90" s="49" t="str">
        <f ca="1">INDIRECT("R[-1]C[12]",FALSE)</f>
        <v>Větrný Jeníkov,,nám.</v>
      </c>
      <c r="D90" s="50"/>
      <c r="E90" s="49"/>
      <c r="F90" s="50"/>
      <c r="G90" s="103"/>
      <c r="H90" s="51"/>
      <c r="I90" s="52"/>
      <c r="J90" s="53" t="str">
        <f ca="1">INDIRECT("R[-3]C[0]",FALSE)</f>
        <v>V</v>
      </c>
      <c r="K90" s="54"/>
      <c r="L90" s="55"/>
      <c r="M90" s="56"/>
      <c r="N90" s="55"/>
      <c r="O90" s="57"/>
      <c r="P90" s="49"/>
      <c r="Q90" s="58">
        <f>SUM(Q80:Q89)</f>
        <v>0.23749999999999985</v>
      </c>
      <c r="R90" s="58">
        <f>SUM(R80:R89)</f>
        <v>2.0833333333333592E-2</v>
      </c>
      <c r="S90" s="58">
        <f>SUM(S80:S89)</f>
        <v>0.25833333333333341</v>
      </c>
      <c r="T90" s="58">
        <f>SUM(T80:T89)</f>
        <v>0.32569444444444429</v>
      </c>
      <c r="U90" s="59">
        <f>SUM(U80:U89)</f>
        <v>211.20000000000002</v>
      </c>
      <c r="V90" s="60"/>
      <c r="W90" s="61">
        <f>SUM(W80:W89)</f>
        <v>11827.199999999999</v>
      </c>
    </row>
    <row r="91" spans="1:23" x14ac:dyDescent="0.3">
      <c r="A91" s="71"/>
      <c r="B91" s="72"/>
      <c r="C91" s="72"/>
      <c r="D91" s="73"/>
      <c r="E91" s="72"/>
      <c r="F91" s="73"/>
      <c r="G91" s="104"/>
      <c r="H91" s="74"/>
      <c r="I91" s="75"/>
      <c r="J91" s="76"/>
      <c r="K91" s="77"/>
      <c r="L91" s="78"/>
      <c r="M91" s="79"/>
      <c r="N91" s="78"/>
      <c r="O91" s="80"/>
      <c r="P91" s="72"/>
      <c r="Q91" s="81"/>
      <c r="R91" s="81"/>
      <c r="S91" s="81"/>
      <c r="T91" s="81"/>
      <c r="U91" s="77"/>
      <c r="V91" s="72"/>
      <c r="W91" s="77"/>
    </row>
    <row r="92" spans="1:23" ht="15" thickBot="1" x14ac:dyDescent="0.35"/>
    <row r="93" spans="1:23" x14ac:dyDescent="0.3">
      <c r="A93" s="62">
        <v>708</v>
      </c>
      <c r="B93" s="63">
        <v>7108</v>
      </c>
      <c r="C93" s="63" t="s">
        <v>7</v>
      </c>
      <c r="D93" s="63"/>
      <c r="E93" s="63" t="str">
        <f t="shared" ref="E93:E102" si="78">CONCATENATE(C93,D93)</f>
        <v>X</v>
      </c>
      <c r="F93" s="63" t="s">
        <v>11</v>
      </c>
      <c r="G93" s="101">
        <v>2</v>
      </c>
      <c r="H93" s="63" t="str">
        <f t="shared" ref="H93:H102" si="79">CONCATENATE(F93,"/",G93)</f>
        <v>XXX254/2</v>
      </c>
      <c r="I93" s="63" t="s">
        <v>8</v>
      </c>
      <c r="J93" s="63" t="s">
        <v>19</v>
      </c>
      <c r="K93" s="64">
        <v>0.20625000000000002</v>
      </c>
      <c r="L93" s="65">
        <v>0.20694444444444446</v>
      </c>
      <c r="M93" s="63" t="s">
        <v>12</v>
      </c>
      <c r="N93" s="65">
        <v>0.22916666666666666</v>
      </c>
      <c r="O93" s="63" t="s">
        <v>1</v>
      </c>
      <c r="P93" s="66" t="str">
        <f t="shared" ref="P93:P101" si="80">IF(M94=O93,"OK","POZOR")</f>
        <v>OK</v>
      </c>
      <c r="Q93" s="67">
        <f t="shared" ref="Q93:Q102" si="81">IF(ISNUMBER(G93),N93-L93,IF(F93="přejezd",N93-L93,0))</f>
        <v>2.2222222222222199E-2</v>
      </c>
      <c r="R93" s="67">
        <f t="shared" ref="R93:R102" si="82">IF(ISNUMBER(G93),L93-K93,0)</f>
        <v>6.9444444444444198E-4</v>
      </c>
      <c r="S93" s="67">
        <f t="shared" ref="S93:S102" si="83">Q93+R93</f>
        <v>2.2916666666666641E-2</v>
      </c>
      <c r="T93" s="67"/>
      <c r="U93" s="63">
        <v>21</v>
      </c>
      <c r="V93" s="63">
        <f>INDEX('Počty dní'!F:J,MATCH(E93,'Počty dní'!H:H,0),4)</f>
        <v>56</v>
      </c>
      <c r="W93" s="68">
        <f t="shared" ref="W93:W102" si="84">V93*U93</f>
        <v>1176</v>
      </c>
    </row>
    <row r="94" spans="1:23" x14ac:dyDescent="0.3">
      <c r="A94" s="69">
        <v>708</v>
      </c>
      <c r="B94" s="4">
        <v>7108</v>
      </c>
      <c r="C94" s="4" t="s">
        <v>7</v>
      </c>
      <c r="D94" s="4"/>
      <c r="E94" s="4" t="str">
        <f t="shared" si="78"/>
        <v>X</v>
      </c>
      <c r="F94" s="4" t="s">
        <v>20</v>
      </c>
      <c r="G94" s="102">
        <v>3</v>
      </c>
      <c r="H94" s="4" t="str">
        <f t="shared" si="79"/>
        <v>XXX260/3</v>
      </c>
      <c r="I94" s="4" t="s">
        <v>19</v>
      </c>
      <c r="J94" s="4" t="s">
        <v>19</v>
      </c>
      <c r="K94" s="7">
        <v>0.23055555555555554</v>
      </c>
      <c r="L94" s="5">
        <v>0.23333333333333331</v>
      </c>
      <c r="M94" s="4" t="s">
        <v>1</v>
      </c>
      <c r="N94" s="5">
        <v>0.2638888888888889</v>
      </c>
      <c r="O94" s="4" t="s">
        <v>18</v>
      </c>
      <c r="P94" s="14" t="str">
        <f t="shared" si="80"/>
        <v>OK</v>
      </c>
      <c r="Q94" s="15">
        <f t="shared" si="81"/>
        <v>3.0555555555555586E-2</v>
      </c>
      <c r="R94" s="15">
        <f t="shared" si="82"/>
        <v>2.7777777777777679E-3</v>
      </c>
      <c r="S94" s="15">
        <f t="shared" si="83"/>
        <v>3.3333333333333354E-2</v>
      </c>
      <c r="T94" s="15">
        <f t="shared" ref="T94:T102" si="85">K94-N93</f>
        <v>1.388888888888884E-3</v>
      </c>
      <c r="U94" s="4">
        <v>27.4</v>
      </c>
      <c r="V94" s="4">
        <f>INDEX('Počty dní'!F:J,MATCH(E94,'Počty dní'!H:H,0),4)</f>
        <v>56</v>
      </c>
      <c r="W94" s="70">
        <f t="shared" si="84"/>
        <v>1534.3999999999999</v>
      </c>
    </row>
    <row r="95" spans="1:23" x14ac:dyDescent="0.3">
      <c r="A95" s="69">
        <v>708</v>
      </c>
      <c r="B95" s="4">
        <v>7108</v>
      </c>
      <c r="C95" s="4" t="s">
        <v>7</v>
      </c>
      <c r="D95" s="4"/>
      <c r="E95" s="4" t="str">
        <f>CONCATENATE(C95,D95)</f>
        <v>X</v>
      </c>
      <c r="F95" s="4" t="s">
        <v>20</v>
      </c>
      <c r="G95" s="102">
        <v>6</v>
      </c>
      <c r="H95" s="4" t="str">
        <f>CONCATENATE(F95,"/",G95)</f>
        <v>XXX260/6</v>
      </c>
      <c r="I95" s="4" t="s">
        <v>19</v>
      </c>
      <c r="J95" s="4" t="s">
        <v>19</v>
      </c>
      <c r="K95" s="7">
        <v>0.27430555555555552</v>
      </c>
      <c r="L95" s="5">
        <v>0.27777777777777779</v>
      </c>
      <c r="M95" s="4" t="s">
        <v>18</v>
      </c>
      <c r="N95" s="5">
        <v>0.30694444444444441</v>
      </c>
      <c r="O95" s="4" t="s">
        <v>1</v>
      </c>
      <c r="P95" s="14" t="str">
        <f t="shared" si="80"/>
        <v>OK</v>
      </c>
      <c r="Q95" s="15">
        <f t="shared" si="81"/>
        <v>2.9166666666666619E-2</v>
      </c>
      <c r="R95" s="15">
        <f t="shared" si="82"/>
        <v>3.4722222222222654E-3</v>
      </c>
      <c r="S95" s="15">
        <f t="shared" si="83"/>
        <v>3.2638888888888884E-2</v>
      </c>
      <c r="T95" s="15">
        <f t="shared" si="85"/>
        <v>1.041666666666663E-2</v>
      </c>
      <c r="U95" s="4">
        <v>27.4</v>
      </c>
      <c r="V95" s="4">
        <f>INDEX('Počty dní'!F:J,MATCH(E95,'Počty dní'!H:H,0),4)</f>
        <v>56</v>
      </c>
      <c r="W95" s="70">
        <f>V95*U95</f>
        <v>1534.3999999999999</v>
      </c>
    </row>
    <row r="96" spans="1:23" x14ac:dyDescent="0.3">
      <c r="A96" s="69">
        <v>708</v>
      </c>
      <c r="B96" s="4">
        <v>7108</v>
      </c>
      <c r="C96" s="4" t="s">
        <v>7</v>
      </c>
      <c r="D96" s="4"/>
      <c r="E96" s="4" t="str">
        <f>CONCATENATE(C96,D96)</f>
        <v>X</v>
      </c>
      <c r="F96" s="4" t="s">
        <v>20</v>
      </c>
      <c r="G96" s="102">
        <v>9</v>
      </c>
      <c r="H96" s="4" t="str">
        <f>CONCATENATE(F96,"/",G96)</f>
        <v>XXX260/9</v>
      </c>
      <c r="I96" s="4" t="s">
        <v>19</v>
      </c>
      <c r="J96" s="4" t="s">
        <v>19</v>
      </c>
      <c r="K96" s="7">
        <v>0.35416666666666669</v>
      </c>
      <c r="L96" s="5">
        <v>0.35833333333333334</v>
      </c>
      <c r="M96" s="4" t="s">
        <v>1</v>
      </c>
      <c r="N96" s="5">
        <v>0.3888888888888889</v>
      </c>
      <c r="O96" s="4" t="s">
        <v>18</v>
      </c>
      <c r="P96" s="14" t="str">
        <f t="shared" si="80"/>
        <v>OK</v>
      </c>
      <c r="Q96" s="15">
        <f t="shared" si="81"/>
        <v>3.0555555555555558E-2</v>
      </c>
      <c r="R96" s="15">
        <f t="shared" si="82"/>
        <v>4.1666666666666519E-3</v>
      </c>
      <c r="S96" s="15">
        <f t="shared" si="83"/>
        <v>3.472222222222221E-2</v>
      </c>
      <c r="T96" s="15">
        <f t="shared" si="85"/>
        <v>4.7222222222222276E-2</v>
      </c>
      <c r="U96" s="4">
        <v>27.4</v>
      </c>
      <c r="V96" s="4">
        <f>INDEX('Počty dní'!F:J,MATCH(E96,'Počty dní'!H:H,0),4)</f>
        <v>56</v>
      </c>
      <c r="W96" s="70">
        <f>V96*U96</f>
        <v>1534.3999999999999</v>
      </c>
    </row>
    <row r="97" spans="1:23" x14ac:dyDescent="0.3">
      <c r="A97" s="69">
        <v>708</v>
      </c>
      <c r="B97" s="4">
        <v>7108</v>
      </c>
      <c r="C97" s="4" t="s">
        <v>7</v>
      </c>
      <c r="D97" s="4"/>
      <c r="E97" s="4" t="str">
        <f>CONCATENATE(C97,D97)</f>
        <v>X</v>
      </c>
      <c r="F97" s="4" t="s">
        <v>20</v>
      </c>
      <c r="G97" s="102">
        <v>10</v>
      </c>
      <c r="H97" s="4" t="str">
        <f>CONCATENATE(F97,"/",G97)</f>
        <v>XXX260/10</v>
      </c>
      <c r="I97" s="4" t="s">
        <v>19</v>
      </c>
      <c r="J97" s="4" t="s">
        <v>19</v>
      </c>
      <c r="K97" s="7">
        <v>0.44097222222222227</v>
      </c>
      <c r="L97" s="5">
        <v>0.44444444444444442</v>
      </c>
      <c r="M97" s="4" t="s">
        <v>18</v>
      </c>
      <c r="N97" s="5">
        <v>0.47361111111111115</v>
      </c>
      <c r="O97" s="4" t="s">
        <v>1</v>
      </c>
      <c r="P97" s="14" t="str">
        <f t="shared" si="80"/>
        <v>OK</v>
      </c>
      <c r="Q97" s="15">
        <f t="shared" si="81"/>
        <v>2.916666666666673E-2</v>
      </c>
      <c r="R97" s="15">
        <f t="shared" si="82"/>
        <v>3.4722222222221544E-3</v>
      </c>
      <c r="S97" s="15">
        <f t="shared" si="83"/>
        <v>3.2638888888888884E-2</v>
      </c>
      <c r="T97" s="15">
        <f t="shared" si="85"/>
        <v>5.208333333333337E-2</v>
      </c>
      <c r="U97" s="4">
        <v>27.4</v>
      </c>
      <c r="V97" s="4">
        <f>INDEX('Počty dní'!F:J,MATCH(E97,'Počty dní'!H:H,0),4)</f>
        <v>56</v>
      </c>
      <c r="W97" s="70">
        <f>V97*U97</f>
        <v>1534.3999999999999</v>
      </c>
    </row>
    <row r="98" spans="1:23" x14ac:dyDescent="0.3">
      <c r="A98" s="69">
        <v>708</v>
      </c>
      <c r="B98" s="4">
        <v>7108</v>
      </c>
      <c r="C98" s="4" t="s">
        <v>7</v>
      </c>
      <c r="D98" s="4"/>
      <c r="E98" s="4" t="str">
        <f t="shared" si="78"/>
        <v>X</v>
      </c>
      <c r="F98" s="4" t="s">
        <v>11</v>
      </c>
      <c r="G98" s="102">
        <v>11</v>
      </c>
      <c r="H98" s="4" t="str">
        <f t="shared" si="79"/>
        <v>XXX254/11</v>
      </c>
      <c r="I98" s="4" t="s">
        <v>19</v>
      </c>
      <c r="J98" s="4" t="s">
        <v>19</v>
      </c>
      <c r="K98" s="7">
        <v>0.59930555555555554</v>
      </c>
      <c r="L98" s="5">
        <v>0.60277777777777775</v>
      </c>
      <c r="M98" s="4" t="s">
        <v>1</v>
      </c>
      <c r="N98" s="5">
        <v>0.62222222222222223</v>
      </c>
      <c r="O98" s="4" t="s">
        <v>12</v>
      </c>
      <c r="P98" s="14" t="str">
        <f t="shared" si="80"/>
        <v>OK</v>
      </c>
      <c r="Q98" s="15">
        <f t="shared" si="81"/>
        <v>1.9444444444444486E-2</v>
      </c>
      <c r="R98" s="15">
        <f t="shared" si="82"/>
        <v>3.4722222222222099E-3</v>
      </c>
      <c r="S98" s="15">
        <f t="shared" si="83"/>
        <v>2.2916666666666696E-2</v>
      </c>
      <c r="T98" s="15">
        <f t="shared" si="85"/>
        <v>0.12569444444444439</v>
      </c>
      <c r="U98" s="4">
        <v>17</v>
      </c>
      <c r="V98" s="4">
        <f>INDEX('Počty dní'!F:J,MATCH(E98,'Počty dní'!H:H,0),4)</f>
        <v>56</v>
      </c>
      <c r="W98" s="70">
        <f t="shared" si="84"/>
        <v>952</v>
      </c>
    </row>
    <row r="99" spans="1:23" x14ac:dyDescent="0.3">
      <c r="A99" s="69">
        <v>708</v>
      </c>
      <c r="B99" s="4">
        <v>7108</v>
      </c>
      <c r="C99" s="4" t="s">
        <v>7</v>
      </c>
      <c r="D99" s="4"/>
      <c r="E99" s="4" t="str">
        <f t="shared" si="78"/>
        <v>X</v>
      </c>
      <c r="F99" s="4" t="s">
        <v>11</v>
      </c>
      <c r="G99" s="102">
        <v>14</v>
      </c>
      <c r="H99" s="4" t="str">
        <f t="shared" si="79"/>
        <v>XXX254/14</v>
      </c>
      <c r="I99" s="4" t="s">
        <v>8</v>
      </c>
      <c r="J99" s="4" t="s">
        <v>19</v>
      </c>
      <c r="K99" s="7">
        <v>0.625</v>
      </c>
      <c r="L99" s="5">
        <v>0.62708333333333333</v>
      </c>
      <c r="M99" s="4" t="s">
        <v>12</v>
      </c>
      <c r="N99" s="5">
        <v>0.64583333333333337</v>
      </c>
      <c r="O99" s="4" t="s">
        <v>1</v>
      </c>
      <c r="P99" s="14" t="str">
        <f t="shared" si="80"/>
        <v>OK</v>
      </c>
      <c r="Q99" s="15">
        <f t="shared" si="81"/>
        <v>1.8750000000000044E-2</v>
      </c>
      <c r="R99" s="15">
        <f t="shared" si="82"/>
        <v>2.0833333333333259E-3</v>
      </c>
      <c r="S99" s="15">
        <f t="shared" si="83"/>
        <v>2.083333333333337E-2</v>
      </c>
      <c r="T99" s="15">
        <f t="shared" si="85"/>
        <v>2.7777777777777679E-3</v>
      </c>
      <c r="U99" s="4">
        <v>17</v>
      </c>
      <c r="V99" s="4">
        <f>INDEX('Počty dní'!F:J,MATCH(E99,'Počty dní'!H:H,0),4)</f>
        <v>56</v>
      </c>
      <c r="W99" s="70">
        <f t="shared" si="84"/>
        <v>952</v>
      </c>
    </row>
    <row r="100" spans="1:23" x14ac:dyDescent="0.3">
      <c r="A100" s="69">
        <v>708</v>
      </c>
      <c r="B100" s="4">
        <v>7108</v>
      </c>
      <c r="C100" s="4" t="s">
        <v>7</v>
      </c>
      <c r="D100" s="4"/>
      <c r="E100" s="4" t="str">
        <f>CONCATENATE(C100,D100)</f>
        <v>X</v>
      </c>
      <c r="F100" s="4" t="s">
        <v>22</v>
      </c>
      <c r="G100" s="102">
        <v>13</v>
      </c>
      <c r="H100" s="4" t="str">
        <f>CONCATENATE(F100,"/",G100)</f>
        <v>XXX259/13</v>
      </c>
      <c r="I100" s="4" t="s">
        <v>8</v>
      </c>
      <c r="J100" s="4" t="s">
        <v>19</v>
      </c>
      <c r="K100" s="7">
        <v>0.65138888888888891</v>
      </c>
      <c r="L100" s="5">
        <v>0.65486111111111112</v>
      </c>
      <c r="M100" s="4" t="s">
        <v>1</v>
      </c>
      <c r="N100" s="5">
        <v>0.69374999999999998</v>
      </c>
      <c r="O100" s="4" t="s">
        <v>23</v>
      </c>
      <c r="P100" s="14" t="str">
        <f t="shared" si="80"/>
        <v>OK</v>
      </c>
      <c r="Q100" s="15">
        <f t="shared" si="81"/>
        <v>3.8888888888888862E-2</v>
      </c>
      <c r="R100" s="15">
        <f t="shared" si="82"/>
        <v>3.4722222222222099E-3</v>
      </c>
      <c r="S100" s="15">
        <f t="shared" si="83"/>
        <v>4.2361111111111072E-2</v>
      </c>
      <c r="T100" s="15">
        <f t="shared" si="85"/>
        <v>5.5555555555555358E-3</v>
      </c>
      <c r="U100" s="4">
        <v>31.4</v>
      </c>
      <c r="V100" s="4">
        <f>INDEX('Počty dní'!F:J,MATCH(E100,'Počty dní'!H:H,0),4)</f>
        <v>56</v>
      </c>
      <c r="W100" s="70">
        <f>V100*U100</f>
        <v>1758.3999999999999</v>
      </c>
    </row>
    <row r="101" spans="1:23" x14ac:dyDescent="0.3">
      <c r="A101" s="69">
        <v>708</v>
      </c>
      <c r="B101" s="4">
        <v>7108</v>
      </c>
      <c r="C101" s="4" t="s">
        <v>7</v>
      </c>
      <c r="D101" s="4"/>
      <c r="E101" s="4" t="str">
        <f>CONCATENATE(C101,D101)</f>
        <v>X</v>
      </c>
      <c r="F101" s="4" t="s">
        <v>22</v>
      </c>
      <c r="G101" s="102">
        <v>16</v>
      </c>
      <c r="H101" s="4" t="str">
        <f>CONCATENATE(F101,"/",G101)</f>
        <v>XXX259/16</v>
      </c>
      <c r="I101" s="4" t="s">
        <v>8</v>
      </c>
      <c r="J101" s="4" t="s">
        <v>19</v>
      </c>
      <c r="K101" s="7">
        <v>0.6958333333333333</v>
      </c>
      <c r="L101" s="5">
        <v>0.69791666666666663</v>
      </c>
      <c r="M101" s="4" t="s">
        <v>23</v>
      </c>
      <c r="N101" s="5">
        <v>0.73263888888888884</v>
      </c>
      <c r="O101" s="4" t="s">
        <v>1</v>
      </c>
      <c r="P101" s="14" t="str">
        <f t="shared" si="80"/>
        <v>OK</v>
      </c>
      <c r="Q101" s="15">
        <f t="shared" si="81"/>
        <v>3.472222222222221E-2</v>
      </c>
      <c r="R101" s="15">
        <f t="shared" si="82"/>
        <v>2.0833333333333259E-3</v>
      </c>
      <c r="S101" s="15">
        <f t="shared" si="83"/>
        <v>3.6805555555555536E-2</v>
      </c>
      <c r="T101" s="15">
        <f t="shared" si="85"/>
        <v>2.0833333333333259E-3</v>
      </c>
      <c r="U101" s="4">
        <v>29.6</v>
      </c>
      <c r="V101" s="4">
        <f>INDEX('Počty dní'!F:J,MATCH(E101,'Počty dní'!H:H,0),4)</f>
        <v>56</v>
      </c>
      <c r="W101" s="70">
        <f>V101*U101</f>
        <v>1657.6000000000001</v>
      </c>
    </row>
    <row r="102" spans="1:23" ht="15" thickBot="1" x14ac:dyDescent="0.35">
      <c r="A102" s="69">
        <v>708</v>
      </c>
      <c r="B102" s="4">
        <v>7108</v>
      </c>
      <c r="C102" s="4" t="s">
        <v>7</v>
      </c>
      <c r="D102" s="4"/>
      <c r="E102" s="4" t="str">
        <f t="shared" si="78"/>
        <v>X</v>
      </c>
      <c r="F102" s="4" t="s">
        <v>11</v>
      </c>
      <c r="G102" s="102">
        <v>17</v>
      </c>
      <c r="H102" s="4" t="str">
        <f t="shared" si="79"/>
        <v>XXX254/17</v>
      </c>
      <c r="I102" s="4" t="s">
        <v>8</v>
      </c>
      <c r="J102" s="4" t="s">
        <v>19</v>
      </c>
      <c r="K102" s="7">
        <v>0.76736111111111116</v>
      </c>
      <c r="L102" s="5">
        <v>0.76944444444444438</v>
      </c>
      <c r="M102" s="4" t="s">
        <v>1</v>
      </c>
      <c r="N102" s="5">
        <v>0.78888888888888886</v>
      </c>
      <c r="O102" s="4" t="s">
        <v>12</v>
      </c>
      <c r="P102" s="14"/>
      <c r="Q102" s="15">
        <f t="shared" si="81"/>
        <v>1.9444444444444486E-2</v>
      </c>
      <c r="R102" s="15">
        <f t="shared" si="82"/>
        <v>2.0833333333332149E-3</v>
      </c>
      <c r="S102" s="15">
        <f t="shared" si="83"/>
        <v>2.1527777777777701E-2</v>
      </c>
      <c r="T102" s="15">
        <f t="shared" si="85"/>
        <v>3.4722222222222321E-2</v>
      </c>
      <c r="U102" s="4">
        <v>17</v>
      </c>
      <c r="V102" s="4">
        <f>INDEX('Počty dní'!F:J,MATCH(E102,'Počty dní'!H:H,0),4)</f>
        <v>56</v>
      </c>
      <c r="W102" s="70">
        <f t="shared" si="84"/>
        <v>952</v>
      </c>
    </row>
    <row r="103" spans="1:23" ht="15" thickBot="1" x14ac:dyDescent="0.35">
      <c r="A103" s="48" t="str">
        <f ca="1">CONCATENATE(INDIRECT("R[-3]C[0]",FALSE),"celkem")</f>
        <v>708celkem</v>
      </c>
      <c r="B103" s="49"/>
      <c r="C103" s="49" t="str">
        <f ca="1">INDIRECT("R[-1]C[12]",FALSE)</f>
        <v>Dolní Město,,pošta</v>
      </c>
      <c r="D103" s="50"/>
      <c r="E103" s="49"/>
      <c r="F103" s="50"/>
      <c r="G103" s="103"/>
      <c r="H103" s="51"/>
      <c r="I103" s="52"/>
      <c r="J103" s="53" t="str">
        <f ca="1">INDIRECT("R[-3]C[0]",FALSE)</f>
        <v>V</v>
      </c>
      <c r="K103" s="54"/>
      <c r="L103" s="55"/>
      <c r="M103" s="56"/>
      <c r="N103" s="55"/>
      <c r="O103" s="57"/>
      <c r="P103" s="49"/>
      <c r="Q103" s="58">
        <f>SUM(Q93:Q102)</f>
        <v>0.27291666666666681</v>
      </c>
      <c r="R103" s="58">
        <f>SUM(R93:R102)</f>
        <v>2.7777777777777568E-2</v>
      </c>
      <c r="S103" s="58">
        <f>SUM(S93:S102)</f>
        <v>0.30069444444444438</v>
      </c>
      <c r="T103" s="58">
        <f>SUM(T93:T102)</f>
        <v>0.2819444444444445</v>
      </c>
      <c r="U103" s="59">
        <f>SUM(U93:U102)</f>
        <v>242.6</v>
      </c>
      <c r="V103" s="60"/>
      <c r="W103" s="61">
        <f>SUM(W93:W102)</f>
        <v>13585.599999999999</v>
      </c>
    </row>
    <row r="104" spans="1:23" x14ac:dyDescent="0.3">
      <c r="L104" s="1"/>
      <c r="N104" s="1"/>
      <c r="Q104" s="1"/>
      <c r="R104" s="1"/>
      <c r="S104" s="1"/>
      <c r="T104" s="1"/>
    </row>
    <row r="105" spans="1:23" ht="15" thickBot="1" x14ac:dyDescent="0.35"/>
    <row r="106" spans="1:23" x14ac:dyDescent="0.3">
      <c r="A106" s="62">
        <v>709</v>
      </c>
      <c r="B106" s="63">
        <v>7109</v>
      </c>
      <c r="C106" s="63" t="s">
        <v>7</v>
      </c>
      <c r="D106" s="63"/>
      <c r="E106" s="63" t="str">
        <f t="shared" ref="E106:E114" si="86">CONCATENATE(C106,D106)</f>
        <v>X</v>
      </c>
      <c r="F106" s="63" t="s">
        <v>14</v>
      </c>
      <c r="G106" s="101">
        <v>1</v>
      </c>
      <c r="H106" s="63" t="str">
        <f t="shared" ref="H106:H114" si="87">CONCATENATE(F106,"/",G106)</f>
        <v>XXX255/1</v>
      </c>
      <c r="I106" s="63" t="s">
        <v>8</v>
      </c>
      <c r="J106" s="63" t="s">
        <v>8</v>
      </c>
      <c r="K106" s="64">
        <v>0.19027777777777777</v>
      </c>
      <c r="L106" s="65">
        <v>0.19097222222222221</v>
      </c>
      <c r="M106" s="63" t="s">
        <v>15</v>
      </c>
      <c r="N106" s="65">
        <v>0.22638888888888889</v>
      </c>
      <c r="O106" s="63" t="s">
        <v>1</v>
      </c>
      <c r="P106" s="66" t="str">
        <f t="shared" ref="P106:P113" si="88">IF(M107=O106,"OK","POZOR")</f>
        <v>OK</v>
      </c>
      <c r="Q106" s="67">
        <f t="shared" ref="Q106:Q114" si="89">IF(ISNUMBER(G106),N106-L106,IF(F106="přejezd",N106-L106,0))</f>
        <v>3.541666666666668E-2</v>
      </c>
      <c r="R106" s="67">
        <f t="shared" ref="R106:R114" si="90">IF(ISNUMBER(G106),L106-K106,0)</f>
        <v>6.9444444444444198E-4</v>
      </c>
      <c r="S106" s="67">
        <f t="shared" ref="S106:S114" si="91">Q106+R106</f>
        <v>3.6111111111111122E-2</v>
      </c>
      <c r="T106" s="67"/>
      <c r="U106" s="63">
        <v>30.1</v>
      </c>
      <c r="V106" s="63">
        <f>INDEX('Počty dní'!F:J,MATCH(E106,'Počty dní'!H:H,0),4)</f>
        <v>56</v>
      </c>
      <c r="W106" s="68">
        <f t="shared" ref="W106:W114" si="92">V106*U106</f>
        <v>1685.6000000000001</v>
      </c>
    </row>
    <row r="107" spans="1:23" x14ac:dyDescent="0.3">
      <c r="A107" s="69">
        <v>709</v>
      </c>
      <c r="B107" s="4">
        <v>7109</v>
      </c>
      <c r="C107" s="4" t="s">
        <v>7</v>
      </c>
      <c r="D107" s="4">
        <v>20</v>
      </c>
      <c r="E107" s="4" t="str">
        <f t="shared" si="86"/>
        <v>X20</v>
      </c>
      <c r="F107" s="4" t="s">
        <v>3</v>
      </c>
      <c r="G107" s="102">
        <v>4</v>
      </c>
      <c r="H107" s="4" t="str">
        <f t="shared" si="87"/>
        <v>XXX256/4</v>
      </c>
      <c r="I107" s="4" t="s">
        <v>8</v>
      </c>
      <c r="J107" s="4" t="s">
        <v>8</v>
      </c>
      <c r="K107" s="7">
        <v>0.24930555555555556</v>
      </c>
      <c r="L107" s="5">
        <v>0.25</v>
      </c>
      <c r="M107" s="4" t="s">
        <v>1</v>
      </c>
      <c r="N107" s="5">
        <v>0.25694444444444448</v>
      </c>
      <c r="O107" s="4" t="s">
        <v>34</v>
      </c>
      <c r="P107" s="14" t="str">
        <f t="shared" si="88"/>
        <v>OK</v>
      </c>
      <c r="Q107" s="15">
        <f t="shared" si="89"/>
        <v>6.9444444444444753E-3</v>
      </c>
      <c r="R107" s="15">
        <f t="shared" si="90"/>
        <v>6.9444444444444198E-4</v>
      </c>
      <c r="S107" s="15">
        <f t="shared" si="91"/>
        <v>7.6388888888889173E-3</v>
      </c>
      <c r="T107" s="15">
        <f t="shared" ref="T107:T114" si="93">K107-N106</f>
        <v>2.2916666666666669E-2</v>
      </c>
      <c r="U107" s="4">
        <v>6.2</v>
      </c>
      <c r="V107" s="4">
        <f>INDEX('Počty dní'!F:J,MATCH(E107,'Počty dní'!H:H,0),4)</f>
        <v>49</v>
      </c>
      <c r="W107" s="70">
        <f t="shared" si="92"/>
        <v>303.8</v>
      </c>
    </row>
    <row r="108" spans="1:23" x14ac:dyDescent="0.3">
      <c r="A108" s="69">
        <v>709</v>
      </c>
      <c r="B108" s="4">
        <v>7109</v>
      </c>
      <c r="C108" s="4" t="s">
        <v>7</v>
      </c>
      <c r="D108" s="4">
        <v>20</v>
      </c>
      <c r="E108" s="4" t="str">
        <f t="shared" si="86"/>
        <v>X20</v>
      </c>
      <c r="F108" s="4" t="s">
        <v>3</v>
      </c>
      <c r="G108" s="102">
        <v>5</v>
      </c>
      <c r="H108" s="4" t="str">
        <f t="shared" si="87"/>
        <v>XXX256/5</v>
      </c>
      <c r="I108" s="4" t="s">
        <v>8</v>
      </c>
      <c r="J108" s="4" t="s">
        <v>8</v>
      </c>
      <c r="K108" s="7">
        <v>0.25833333333333336</v>
      </c>
      <c r="L108" s="5">
        <v>0.25972222222222224</v>
      </c>
      <c r="M108" s="4" t="s">
        <v>34</v>
      </c>
      <c r="N108" s="5">
        <v>0.26944444444444443</v>
      </c>
      <c r="O108" s="4" t="s">
        <v>1</v>
      </c>
      <c r="P108" s="14" t="str">
        <f t="shared" si="88"/>
        <v>OK</v>
      </c>
      <c r="Q108" s="15">
        <f t="shared" si="89"/>
        <v>9.7222222222221877E-3</v>
      </c>
      <c r="R108" s="15">
        <f t="shared" si="90"/>
        <v>1.388888888888884E-3</v>
      </c>
      <c r="S108" s="15">
        <f t="shared" si="91"/>
        <v>1.1111111111111072E-2</v>
      </c>
      <c r="T108" s="15">
        <f t="shared" si="93"/>
        <v>1.388888888888884E-3</v>
      </c>
      <c r="U108" s="4">
        <v>6.2</v>
      </c>
      <c r="V108" s="4">
        <f>INDEX('Počty dní'!F:J,MATCH(E108,'Počty dní'!H:H,0),4)</f>
        <v>49</v>
      </c>
      <c r="W108" s="70">
        <f t="shared" si="92"/>
        <v>303.8</v>
      </c>
    </row>
    <row r="109" spans="1:23" x14ac:dyDescent="0.3">
      <c r="A109" s="69">
        <v>709</v>
      </c>
      <c r="B109" s="4">
        <v>7109</v>
      </c>
      <c r="C109" s="4" t="s">
        <v>7</v>
      </c>
      <c r="D109" s="4"/>
      <c r="E109" s="4" t="str">
        <f t="shared" si="86"/>
        <v>X</v>
      </c>
      <c r="F109" s="4" t="s">
        <v>22</v>
      </c>
      <c r="G109" s="102">
        <v>3</v>
      </c>
      <c r="H109" s="4" t="str">
        <f t="shared" si="87"/>
        <v>XXX259/3</v>
      </c>
      <c r="I109" s="4" t="s">
        <v>8</v>
      </c>
      <c r="J109" s="4" t="s">
        <v>8</v>
      </c>
      <c r="K109" s="7">
        <v>0.27013888888888887</v>
      </c>
      <c r="L109" s="5">
        <v>0.27083333333333331</v>
      </c>
      <c r="M109" s="4" t="s">
        <v>1</v>
      </c>
      <c r="N109" s="5">
        <v>0.30694444444444441</v>
      </c>
      <c r="O109" s="4" t="s">
        <v>23</v>
      </c>
      <c r="P109" s="14" t="str">
        <f t="shared" si="88"/>
        <v>OK</v>
      </c>
      <c r="Q109" s="15">
        <f t="shared" si="89"/>
        <v>3.6111111111111094E-2</v>
      </c>
      <c r="R109" s="15">
        <f t="shared" si="90"/>
        <v>6.9444444444444198E-4</v>
      </c>
      <c r="S109" s="15">
        <f t="shared" si="91"/>
        <v>3.6805555555555536E-2</v>
      </c>
      <c r="T109" s="15">
        <f t="shared" si="93"/>
        <v>6.9444444444444198E-4</v>
      </c>
      <c r="U109" s="4">
        <v>29.6</v>
      </c>
      <c r="V109" s="4">
        <f>INDEX('Počty dní'!F:J,MATCH(E109,'Počty dní'!H:H,0),4)</f>
        <v>56</v>
      </c>
      <c r="W109" s="70">
        <f t="shared" si="92"/>
        <v>1657.6000000000001</v>
      </c>
    </row>
    <row r="110" spans="1:23" x14ac:dyDescent="0.3">
      <c r="A110" s="69">
        <v>709</v>
      </c>
      <c r="B110" s="4">
        <v>7109</v>
      </c>
      <c r="C110" s="4" t="s">
        <v>7</v>
      </c>
      <c r="D110" s="4"/>
      <c r="E110" s="4" t="str">
        <f t="shared" si="86"/>
        <v>X</v>
      </c>
      <c r="F110" s="4" t="s">
        <v>22</v>
      </c>
      <c r="G110" s="102">
        <v>8</v>
      </c>
      <c r="H110" s="4" t="str">
        <f t="shared" si="87"/>
        <v>XXX259/8</v>
      </c>
      <c r="I110" s="4" t="s">
        <v>8</v>
      </c>
      <c r="J110" s="4" t="s">
        <v>8</v>
      </c>
      <c r="K110" s="7">
        <v>0.3972222222222222</v>
      </c>
      <c r="L110" s="5">
        <v>0.39930555555555558</v>
      </c>
      <c r="M110" s="4" t="s">
        <v>23</v>
      </c>
      <c r="N110" s="5">
        <v>0.43958333333333338</v>
      </c>
      <c r="O110" s="4" t="s">
        <v>1</v>
      </c>
      <c r="P110" s="14" t="str">
        <f t="shared" si="88"/>
        <v>OK</v>
      </c>
      <c r="Q110" s="15">
        <f t="shared" si="89"/>
        <v>4.0277777777777801E-2</v>
      </c>
      <c r="R110" s="15">
        <f t="shared" si="90"/>
        <v>2.0833333333333814E-3</v>
      </c>
      <c r="S110" s="15">
        <f t="shared" si="91"/>
        <v>4.2361111111111183E-2</v>
      </c>
      <c r="T110" s="15">
        <f t="shared" si="93"/>
        <v>9.027777777777779E-2</v>
      </c>
      <c r="U110" s="4">
        <v>33.799999999999997</v>
      </c>
      <c r="V110" s="4">
        <f>INDEX('Počty dní'!F:J,MATCH(E110,'Počty dní'!H:H,0),4)</f>
        <v>56</v>
      </c>
      <c r="W110" s="70">
        <f t="shared" si="92"/>
        <v>1892.7999999999997</v>
      </c>
    </row>
    <row r="111" spans="1:23" x14ac:dyDescent="0.3">
      <c r="A111" s="69">
        <v>709</v>
      </c>
      <c r="B111" s="4">
        <v>7109</v>
      </c>
      <c r="C111" s="4" t="s">
        <v>7</v>
      </c>
      <c r="D111" s="4"/>
      <c r="E111" s="4" t="str">
        <f t="shared" si="86"/>
        <v>X</v>
      </c>
      <c r="F111" s="4" t="s">
        <v>14</v>
      </c>
      <c r="G111" s="102">
        <v>10</v>
      </c>
      <c r="H111" s="4" t="str">
        <f t="shared" si="87"/>
        <v>XXX255/10</v>
      </c>
      <c r="I111" s="4" t="s">
        <v>8</v>
      </c>
      <c r="J111" s="4" t="s">
        <v>8</v>
      </c>
      <c r="K111" s="7">
        <v>0.51874999999999993</v>
      </c>
      <c r="L111" s="5">
        <v>0.52083333333333337</v>
      </c>
      <c r="M111" s="4" t="s">
        <v>1</v>
      </c>
      <c r="N111" s="5">
        <v>0.55694444444444446</v>
      </c>
      <c r="O111" s="4" t="s">
        <v>15</v>
      </c>
      <c r="P111" s="14" t="str">
        <f t="shared" si="88"/>
        <v>OK</v>
      </c>
      <c r="Q111" s="15">
        <f t="shared" si="89"/>
        <v>3.6111111111111094E-2</v>
      </c>
      <c r="R111" s="15">
        <f t="shared" si="90"/>
        <v>2.083333333333437E-3</v>
      </c>
      <c r="S111" s="15">
        <f t="shared" si="91"/>
        <v>3.8194444444444531E-2</v>
      </c>
      <c r="T111" s="15">
        <f t="shared" si="93"/>
        <v>7.9166666666666552E-2</v>
      </c>
      <c r="U111" s="4">
        <v>30.1</v>
      </c>
      <c r="V111" s="4">
        <f>INDEX('Počty dní'!F:J,MATCH(E111,'Počty dní'!H:H,0),4)</f>
        <v>56</v>
      </c>
      <c r="W111" s="70">
        <f t="shared" si="92"/>
        <v>1685.6000000000001</v>
      </c>
    </row>
    <row r="112" spans="1:23" x14ac:dyDescent="0.3">
      <c r="A112" s="69">
        <f>A111</f>
        <v>709</v>
      </c>
      <c r="B112" s="4">
        <v>7109</v>
      </c>
      <c r="C112" s="4" t="str">
        <f>C111</f>
        <v>X</v>
      </c>
      <c r="D112" s="4"/>
      <c r="E112" s="4" t="str">
        <f t="shared" si="86"/>
        <v>X</v>
      </c>
      <c r="F112" s="4" t="s">
        <v>92</v>
      </c>
      <c r="G112" s="102"/>
      <c r="H112" s="4" t="str">
        <f t="shared" si="87"/>
        <v>přejezd/</v>
      </c>
      <c r="I112" s="4"/>
      <c r="J112" s="4" t="str">
        <f>J111</f>
        <v>S</v>
      </c>
      <c r="K112" s="7">
        <v>0.60069444444444442</v>
      </c>
      <c r="L112" s="5">
        <v>0.60069444444444442</v>
      </c>
      <c r="M112" s="4" t="str">
        <f>O111</f>
        <v>Ledeč n.Sáz.,,Husovo nám.</v>
      </c>
      <c r="N112" s="5">
        <v>0.60277777777777775</v>
      </c>
      <c r="O112" s="4" t="str">
        <f>M113</f>
        <v>Ledeč n.Sáz.,,Podolí</v>
      </c>
      <c r="P112" s="14" t="str">
        <f t="shared" si="88"/>
        <v>OK</v>
      </c>
      <c r="Q112" s="15">
        <f t="shared" si="89"/>
        <v>2.0833333333333259E-3</v>
      </c>
      <c r="R112" s="15">
        <f t="shared" si="90"/>
        <v>0</v>
      </c>
      <c r="S112" s="15">
        <f t="shared" si="91"/>
        <v>2.0833333333333259E-3</v>
      </c>
      <c r="T112" s="15">
        <f t="shared" si="93"/>
        <v>4.3749999999999956E-2</v>
      </c>
      <c r="U112" s="4">
        <v>0</v>
      </c>
      <c r="V112" s="4">
        <f>INDEX('Počty dní'!F:J,MATCH(E112,'Počty dní'!H:H,0),4)</f>
        <v>56</v>
      </c>
      <c r="W112" s="70">
        <f t="shared" si="92"/>
        <v>0</v>
      </c>
    </row>
    <row r="113" spans="1:23" x14ac:dyDescent="0.3">
      <c r="A113" s="69">
        <v>709</v>
      </c>
      <c r="B113" s="4">
        <v>7109</v>
      </c>
      <c r="C113" s="4" t="s">
        <v>7</v>
      </c>
      <c r="D113" s="4"/>
      <c r="E113" s="4" t="str">
        <f t="shared" si="86"/>
        <v>X</v>
      </c>
      <c r="F113" s="4" t="s">
        <v>14</v>
      </c>
      <c r="G113" s="102">
        <v>13</v>
      </c>
      <c r="H113" s="4" t="str">
        <f t="shared" si="87"/>
        <v>XXX255/13</v>
      </c>
      <c r="I113" s="4" t="s">
        <v>8</v>
      </c>
      <c r="J113" s="4" t="s">
        <v>8</v>
      </c>
      <c r="K113" s="7">
        <v>0.60277777777777775</v>
      </c>
      <c r="L113" s="5">
        <v>0.60416666666666663</v>
      </c>
      <c r="M113" s="4" t="s">
        <v>16</v>
      </c>
      <c r="N113" s="5">
        <v>0.63888888888888895</v>
      </c>
      <c r="O113" s="4" t="s">
        <v>1</v>
      </c>
      <c r="P113" s="14" t="str">
        <f t="shared" si="88"/>
        <v>OK</v>
      </c>
      <c r="Q113" s="15">
        <f t="shared" si="89"/>
        <v>3.4722222222222321E-2</v>
      </c>
      <c r="R113" s="15">
        <f t="shared" si="90"/>
        <v>1.388888888888884E-3</v>
      </c>
      <c r="S113" s="15">
        <f t="shared" si="91"/>
        <v>3.6111111111111205E-2</v>
      </c>
      <c r="T113" s="15">
        <f t="shared" si="93"/>
        <v>0</v>
      </c>
      <c r="U113" s="4">
        <v>26.2</v>
      </c>
      <c r="V113" s="4">
        <f>INDEX('Počty dní'!F:J,MATCH(E113,'Počty dní'!H:H,0),4)</f>
        <v>56</v>
      </c>
      <c r="W113" s="70">
        <f t="shared" si="92"/>
        <v>1467.2</v>
      </c>
    </row>
    <row r="114" spans="1:23" ht="15" thickBot="1" x14ac:dyDescent="0.35">
      <c r="A114" s="69">
        <v>709</v>
      </c>
      <c r="B114" s="4">
        <v>7109</v>
      </c>
      <c r="C114" s="4" t="s">
        <v>7</v>
      </c>
      <c r="D114" s="4"/>
      <c r="E114" s="4" t="str">
        <f t="shared" si="86"/>
        <v>X</v>
      </c>
      <c r="F114" s="4" t="s">
        <v>14</v>
      </c>
      <c r="G114" s="102">
        <v>14</v>
      </c>
      <c r="H114" s="4" t="str">
        <f t="shared" si="87"/>
        <v>XXX255/14</v>
      </c>
      <c r="I114" s="4" t="s">
        <v>8</v>
      </c>
      <c r="J114" s="4" t="s">
        <v>8</v>
      </c>
      <c r="K114" s="7">
        <v>0.64444444444444449</v>
      </c>
      <c r="L114" s="5">
        <v>0.64583333333333337</v>
      </c>
      <c r="M114" s="4" t="s">
        <v>1</v>
      </c>
      <c r="N114" s="5">
        <v>0.67569444444444438</v>
      </c>
      <c r="O114" s="4" t="s">
        <v>15</v>
      </c>
      <c r="P114" s="14"/>
      <c r="Q114" s="15">
        <f t="shared" si="89"/>
        <v>2.9861111111111005E-2</v>
      </c>
      <c r="R114" s="15">
        <f t="shared" si="90"/>
        <v>1.388888888888884E-3</v>
      </c>
      <c r="S114" s="15">
        <f t="shared" si="91"/>
        <v>3.1249999999999889E-2</v>
      </c>
      <c r="T114" s="15">
        <f t="shared" si="93"/>
        <v>5.5555555555555358E-3</v>
      </c>
      <c r="U114" s="4">
        <v>24.3</v>
      </c>
      <c r="V114" s="4">
        <f>INDEX('Počty dní'!F:J,MATCH(E114,'Počty dní'!H:H,0),4)</f>
        <v>56</v>
      </c>
      <c r="W114" s="70">
        <f t="shared" si="92"/>
        <v>1360.8</v>
      </c>
    </row>
    <row r="115" spans="1:23" ht="15" thickBot="1" x14ac:dyDescent="0.35">
      <c r="A115" s="48" t="str">
        <f ca="1">CONCATENATE(INDIRECT("R[-3]C[0]",FALSE),"celkem")</f>
        <v>709celkem</v>
      </c>
      <c r="B115" s="49"/>
      <c r="C115" s="49" t="str">
        <f ca="1">INDIRECT("R[-1]C[12]",FALSE)</f>
        <v>Ledeč n.Sáz.,,Husovo nám.</v>
      </c>
      <c r="D115" s="50"/>
      <c r="E115" s="49"/>
      <c r="F115" s="50"/>
      <c r="G115" s="103"/>
      <c r="H115" s="51"/>
      <c r="I115" s="52"/>
      <c r="J115" s="53" t="str">
        <f ca="1">INDIRECT("R[-3]C[0]",FALSE)</f>
        <v>S</v>
      </c>
      <c r="K115" s="54"/>
      <c r="L115" s="55"/>
      <c r="M115" s="56"/>
      <c r="N115" s="55"/>
      <c r="O115" s="57"/>
      <c r="P115" s="49"/>
      <c r="Q115" s="58">
        <f>SUM(Q106:Q114)</f>
        <v>0.23124999999999998</v>
      </c>
      <c r="R115" s="58">
        <f>SUM(R106:R114)</f>
        <v>1.0416666666666796E-2</v>
      </c>
      <c r="S115" s="58">
        <f>SUM(S106:S114)</f>
        <v>0.24166666666666678</v>
      </c>
      <c r="T115" s="58">
        <f>SUM(T106:T114)</f>
        <v>0.24374999999999983</v>
      </c>
      <c r="U115" s="59">
        <f>SUM(U106:U114)</f>
        <v>186.5</v>
      </c>
      <c r="V115" s="60"/>
      <c r="W115" s="61">
        <f>SUM(W106:W114)</f>
        <v>10357.200000000001</v>
      </c>
    </row>
    <row r="116" spans="1:23" x14ac:dyDescent="0.3">
      <c r="L116" s="1"/>
      <c r="N116" s="1"/>
      <c r="Q116" s="1"/>
      <c r="R116" s="1"/>
      <c r="S116" s="1"/>
      <c r="T116" s="1"/>
    </row>
    <row r="117" spans="1:23" ht="15" thickBot="1" x14ac:dyDescent="0.35">
      <c r="L117" s="1"/>
      <c r="N117" s="1"/>
      <c r="Q117" s="1"/>
      <c r="R117" s="1"/>
      <c r="S117" s="1"/>
      <c r="T117" s="1"/>
    </row>
    <row r="118" spans="1:23" x14ac:dyDescent="0.3">
      <c r="A118" s="62">
        <v>710</v>
      </c>
      <c r="B118" s="63">
        <v>7110</v>
      </c>
      <c r="C118" s="63" t="s">
        <v>7</v>
      </c>
      <c r="D118" s="63"/>
      <c r="E118" s="63" t="str">
        <f t="shared" ref="E118:E130" si="94">CONCATENATE(C118,D118)</f>
        <v>X</v>
      </c>
      <c r="F118" s="63" t="s">
        <v>14</v>
      </c>
      <c r="G118" s="101">
        <v>2</v>
      </c>
      <c r="H118" s="63" t="str">
        <f t="shared" ref="H118:H125" si="95">CONCATENATE(F118,"/",G118)</f>
        <v>XXX255/2</v>
      </c>
      <c r="I118" s="63" t="s">
        <v>8</v>
      </c>
      <c r="J118" s="63" t="s">
        <v>19</v>
      </c>
      <c r="K118" s="64">
        <v>0.19722222222222222</v>
      </c>
      <c r="L118" s="65">
        <v>0.19791666666666666</v>
      </c>
      <c r="M118" s="63" t="s">
        <v>1</v>
      </c>
      <c r="N118" s="65">
        <v>0.22916666666666666</v>
      </c>
      <c r="O118" s="63" t="s">
        <v>16</v>
      </c>
      <c r="P118" s="66" t="str">
        <f t="shared" ref="P118:P121" si="96">IF(M119=O118,"OK","POZOR")</f>
        <v>OK</v>
      </c>
      <c r="Q118" s="67">
        <f t="shared" ref="Q118:Q121" si="97">IF(ISNUMBER(G118),N118-L118,IF(F118="přejezd",N118-L118,0))</f>
        <v>3.125E-2</v>
      </c>
      <c r="R118" s="67">
        <f t="shared" ref="R118:R121" si="98">IF(ISNUMBER(G118),L118-K118,0)</f>
        <v>6.9444444444444198E-4</v>
      </c>
      <c r="S118" s="67">
        <f t="shared" ref="S118:S121" si="99">Q118+R118</f>
        <v>3.1944444444444442E-2</v>
      </c>
      <c r="T118" s="67"/>
      <c r="U118" s="63">
        <v>25.2</v>
      </c>
      <c r="V118" s="63">
        <f>INDEX('Počty dní'!F:J,MATCH(E118,'Počty dní'!H:H,0),4)</f>
        <v>56</v>
      </c>
      <c r="W118" s="68">
        <f t="shared" ref="W118:W130" si="100">V118*U118</f>
        <v>1411.2</v>
      </c>
    </row>
    <row r="119" spans="1:23" x14ac:dyDescent="0.3">
      <c r="A119" s="69">
        <f>A118</f>
        <v>710</v>
      </c>
      <c r="B119" s="4">
        <v>7110</v>
      </c>
      <c r="C119" s="4" t="str">
        <f>C118</f>
        <v>X</v>
      </c>
      <c r="D119" s="4"/>
      <c r="E119" s="4" t="str">
        <f t="shared" si="94"/>
        <v>X</v>
      </c>
      <c r="F119" s="4" t="s">
        <v>92</v>
      </c>
      <c r="G119" s="102"/>
      <c r="H119" s="4" t="str">
        <f t="shared" si="95"/>
        <v>přejezd/</v>
      </c>
      <c r="I119" s="4"/>
      <c r="J119" s="4" t="str">
        <f>J118</f>
        <v>V</v>
      </c>
      <c r="K119" s="7">
        <v>0.22916666666666666</v>
      </c>
      <c r="L119" s="5">
        <v>0.22916666666666666</v>
      </c>
      <c r="M119" s="4" t="str">
        <f>O118</f>
        <v>Ledeč n.Sáz.,,Podolí</v>
      </c>
      <c r="N119" s="5">
        <v>0.23124999999999998</v>
      </c>
      <c r="O119" s="4" t="str">
        <f>M120</f>
        <v>Ledeč n.Sáz.,,Husovo nám.</v>
      </c>
      <c r="P119" s="14" t="str">
        <f t="shared" si="96"/>
        <v>OK</v>
      </c>
      <c r="Q119" s="15">
        <f t="shared" si="97"/>
        <v>2.0833333333333259E-3</v>
      </c>
      <c r="R119" s="15">
        <f t="shared" si="98"/>
        <v>0</v>
      </c>
      <c r="S119" s="15">
        <f t="shared" si="99"/>
        <v>2.0833333333333259E-3</v>
      </c>
      <c r="T119" s="15">
        <f t="shared" ref="T119:T121" si="101">K119-N118</f>
        <v>0</v>
      </c>
      <c r="U119" s="4">
        <v>0</v>
      </c>
      <c r="V119" s="4">
        <f>INDEX('Počty dní'!F:J,MATCH(E119,'Počty dní'!H:H,0),4)</f>
        <v>56</v>
      </c>
      <c r="W119" s="70">
        <f t="shared" si="100"/>
        <v>0</v>
      </c>
    </row>
    <row r="120" spans="1:23" x14ac:dyDescent="0.3">
      <c r="A120" s="69">
        <v>710</v>
      </c>
      <c r="B120" s="4">
        <v>7110</v>
      </c>
      <c r="C120" s="4" t="s">
        <v>7</v>
      </c>
      <c r="D120" s="4"/>
      <c r="E120" s="4" t="str">
        <f t="shared" si="94"/>
        <v>X</v>
      </c>
      <c r="F120" s="4" t="s">
        <v>14</v>
      </c>
      <c r="G120" s="102">
        <v>5</v>
      </c>
      <c r="H120" s="4" t="str">
        <f t="shared" si="95"/>
        <v>XXX255/5</v>
      </c>
      <c r="I120" s="4" t="s">
        <v>19</v>
      </c>
      <c r="J120" s="4" t="s">
        <v>19</v>
      </c>
      <c r="K120" s="7">
        <v>0.25347222222222221</v>
      </c>
      <c r="L120" s="5">
        <v>0.25555555555555559</v>
      </c>
      <c r="M120" s="4" t="s">
        <v>15</v>
      </c>
      <c r="N120" s="5">
        <v>0.31666666666666665</v>
      </c>
      <c r="O120" s="4" t="s">
        <v>18</v>
      </c>
      <c r="P120" s="14" t="str">
        <f t="shared" si="96"/>
        <v>OK</v>
      </c>
      <c r="Q120" s="15">
        <f t="shared" si="97"/>
        <v>6.1111111111111061E-2</v>
      </c>
      <c r="R120" s="15">
        <f t="shared" si="98"/>
        <v>2.0833333333333814E-3</v>
      </c>
      <c r="S120" s="15">
        <f t="shared" si="99"/>
        <v>6.3194444444444442E-2</v>
      </c>
      <c r="T120" s="15">
        <f t="shared" si="101"/>
        <v>2.2222222222222227E-2</v>
      </c>
      <c r="U120" s="4">
        <v>61.4</v>
      </c>
      <c r="V120" s="4">
        <f>INDEX('Počty dní'!F:J,MATCH(E120,'Počty dní'!H:H,0),4)</f>
        <v>56</v>
      </c>
      <c r="W120" s="70">
        <f t="shared" si="100"/>
        <v>3438.4</v>
      </c>
    </row>
    <row r="121" spans="1:23" x14ac:dyDescent="0.3">
      <c r="A121" s="69">
        <v>710</v>
      </c>
      <c r="B121" s="4">
        <v>7110</v>
      </c>
      <c r="C121" s="4" t="s">
        <v>7</v>
      </c>
      <c r="D121" s="4"/>
      <c r="E121" s="4" t="str">
        <f t="shared" si="94"/>
        <v>X</v>
      </c>
      <c r="F121" s="4" t="s">
        <v>20</v>
      </c>
      <c r="G121" s="102">
        <v>8</v>
      </c>
      <c r="H121" s="4" t="str">
        <f t="shared" si="95"/>
        <v>XXX260/8</v>
      </c>
      <c r="I121" s="4" t="s">
        <v>19</v>
      </c>
      <c r="J121" s="4" t="s">
        <v>19</v>
      </c>
      <c r="K121" s="7">
        <v>0.3576388888888889</v>
      </c>
      <c r="L121" s="5">
        <v>0.3611111111111111</v>
      </c>
      <c r="M121" s="4" t="s">
        <v>18</v>
      </c>
      <c r="N121" s="5">
        <v>0.39027777777777778</v>
      </c>
      <c r="O121" s="4" t="s">
        <v>1</v>
      </c>
      <c r="P121" s="14" t="str">
        <f t="shared" si="96"/>
        <v>OK</v>
      </c>
      <c r="Q121" s="15">
        <f t="shared" si="97"/>
        <v>2.9166666666666674E-2</v>
      </c>
      <c r="R121" s="15">
        <f t="shared" si="98"/>
        <v>3.4722222222222099E-3</v>
      </c>
      <c r="S121" s="15">
        <f t="shared" si="99"/>
        <v>3.2638888888888884E-2</v>
      </c>
      <c r="T121" s="15">
        <f t="shared" si="101"/>
        <v>4.0972222222222243E-2</v>
      </c>
      <c r="U121" s="4">
        <v>27.4</v>
      </c>
      <c r="V121" s="4">
        <f>INDEX('Počty dní'!F:J,MATCH(E121,'Počty dní'!H:H,0),4)</f>
        <v>56</v>
      </c>
      <c r="W121" s="70">
        <f t="shared" si="100"/>
        <v>1534.3999999999999</v>
      </c>
    </row>
    <row r="122" spans="1:23" x14ac:dyDescent="0.3">
      <c r="A122" s="69">
        <v>710</v>
      </c>
      <c r="B122" s="4">
        <v>7110</v>
      </c>
      <c r="C122" s="4" t="s">
        <v>7</v>
      </c>
      <c r="D122" s="4"/>
      <c r="E122" s="4" t="str">
        <f t="shared" si="94"/>
        <v>X</v>
      </c>
      <c r="F122" s="4" t="s">
        <v>11</v>
      </c>
      <c r="G122" s="102">
        <v>5</v>
      </c>
      <c r="H122" s="4" t="str">
        <f t="shared" si="95"/>
        <v>XXX254/5</v>
      </c>
      <c r="I122" s="4" t="s">
        <v>8</v>
      </c>
      <c r="J122" s="4" t="s">
        <v>19</v>
      </c>
      <c r="K122" s="7">
        <v>0.39305555555555555</v>
      </c>
      <c r="L122" s="5">
        <v>0.39444444444444443</v>
      </c>
      <c r="M122" s="4" t="s">
        <v>1</v>
      </c>
      <c r="N122" s="5">
        <v>0.40625</v>
      </c>
      <c r="O122" s="4" t="s">
        <v>13</v>
      </c>
      <c r="P122" s="14" t="str">
        <f t="shared" ref="P122" si="102">IF(M123=O122,"OK","POZOR")</f>
        <v>OK</v>
      </c>
      <c r="Q122" s="15">
        <f t="shared" ref="Q122" si="103">IF(ISNUMBER(G122),N122-L122,IF(F122="přejezd",N122-L122,0))</f>
        <v>1.1805555555555569E-2</v>
      </c>
      <c r="R122" s="15">
        <f t="shared" ref="R122" si="104">IF(ISNUMBER(G122),L122-K122,0)</f>
        <v>1.388888888888884E-3</v>
      </c>
      <c r="S122" s="15">
        <f t="shared" ref="S122" si="105">Q122+R122</f>
        <v>1.3194444444444453E-2</v>
      </c>
      <c r="T122" s="15">
        <f t="shared" ref="T122" si="106">K122-N121</f>
        <v>2.7777777777777679E-3</v>
      </c>
      <c r="U122" s="4">
        <v>10.4</v>
      </c>
      <c r="V122" s="4">
        <f>INDEX('Počty dní'!F:J,MATCH(E122,'Počty dní'!H:H,0),4)</f>
        <v>56</v>
      </c>
      <c r="W122" s="70">
        <f t="shared" si="100"/>
        <v>582.4</v>
      </c>
    </row>
    <row r="123" spans="1:23" x14ac:dyDescent="0.3">
      <c r="A123" s="69">
        <v>710</v>
      </c>
      <c r="B123" s="4">
        <v>7110</v>
      </c>
      <c r="C123" s="4" t="s">
        <v>7</v>
      </c>
      <c r="D123" s="4"/>
      <c r="E123" s="4" t="str">
        <f t="shared" si="94"/>
        <v>X</v>
      </c>
      <c r="F123" s="4" t="s">
        <v>11</v>
      </c>
      <c r="G123" s="102">
        <v>8</v>
      </c>
      <c r="H123" s="4" t="str">
        <f t="shared" si="95"/>
        <v>XXX254/8</v>
      </c>
      <c r="I123" s="4" t="s">
        <v>8</v>
      </c>
      <c r="J123" s="4" t="s">
        <v>19</v>
      </c>
      <c r="K123" s="7">
        <v>0.42499999999999999</v>
      </c>
      <c r="L123" s="5">
        <v>0.42638888888888887</v>
      </c>
      <c r="M123" s="4" t="s">
        <v>13</v>
      </c>
      <c r="N123" s="5">
        <v>0.4375</v>
      </c>
      <c r="O123" s="4" t="s">
        <v>1</v>
      </c>
      <c r="P123" s="14" t="str">
        <f t="shared" ref="P123:P129" si="107">IF(M124=O123,"OK","POZOR")</f>
        <v>OK</v>
      </c>
      <c r="Q123" s="15">
        <f t="shared" ref="Q123:Q130" si="108">IF(ISNUMBER(G123),N123-L123,IF(F123="přejezd",N123-L123,0))</f>
        <v>1.1111111111111127E-2</v>
      </c>
      <c r="R123" s="15">
        <f t="shared" ref="R123:R130" si="109">IF(ISNUMBER(G123),L123-K123,0)</f>
        <v>1.388888888888884E-3</v>
      </c>
      <c r="S123" s="15">
        <f t="shared" ref="S123:S130" si="110">Q123+R123</f>
        <v>1.2500000000000011E-2</v>
      </c>
      <c r="T123" s="15">
        <f t="shared" ref="T123:T130" si="111">K123-N122</f>
        <v>1.8749999999999989E-2</v>
      </c>
      <c r="U123" s="4">
        <v>10.4</v>
      </c>
      <c r="V123" s="4">
        <f>INDEX('Počty dní'!F:J,MATCH(E123,'Počty dní'!H:H,0),4)</f>
        <v>56</v>
      </c>
      <c r="W123" s="70">
        <f t="shared" si="100"/>
        <v>582.4</v>
      </c>
    </row>
    <row r="124" spans="1:23" x14ac:dyDescent="0.3">
      <c r="A124" s="69">
        <v>710</v>
      </c>
      <c r="B124" s="4">
        <v>7110</v>
      </c>
      <c r="C124" s="4" t="s">
        <v>7</v>
      </c>
      <c r="D124" s="4"/>
      <c r="E124" s="4" t="str">
        <f t="shared" si="94"/>
        <v>X</v>
      </c>
      <c r="F124" s="4" t="s">
        <v>20</v>
      </c>
      <c r="G124" s="102">
        <v>11</v>
      </c>
      <c r="H124" s="4" t="str">
        <f t="shared" si="95"/>
        <v>XXX260/11</v>
      </c>
      <c r="I124" s="4" t="s">
        <v>19</v>
      </c>
      <c r="J124" s="4" t="s">
        <v>19</v>
      </c>
      <c r="K124" s="7">
        <v>0.43958333333333338</v>
      </c>
      <c r="L124" s="5">
        <v>0.44166666666666665</v>
      </c>
      <c r="M124" s="4" t="s">
        <v>1</v>
      </c>
      <c r="N124" s="5">
        <v>0.47222222222222227</v>
      </c>
      <c r="O124" s="4" t="s">
        <v>18</v>
      </c>
      <c r="P124" s="14" t="str">
        <f t="shared" si="107"/>
        <v>OK</v>
      </c>
      <c r="Q124" s="15">
        <f t="shared" si="108"/>
        <v>3.0555555555555614E-2</v>
      </c>
      <c r="R124" s="15">
        <f t="shared" si="109"/>
        <v>2.0833333333332704E-3</v>
      </c>
      <c r="S124" s="15">
        <f t="shared" si="110"/>
        <v>3.2638888888888884E-2</v>
      </c>
      <c r="T124" s="15">
        <f t="shared" si="111"/>
        <v>2.0833333333333814E-3</v>
      </c>
      <c r="U124" s="4">
        <v>27.4</v>
      </c>
      <c r="V124" s="4">
        <f>INDEX('Počty dní'!F:J,MATCH(E124,'Počty dní'!H:H,0),4)</f>
        <v>56</v>
      </c>
      <c r="W124" s="70">
        <f t="shared" si="100"/>
        <v>1534.3999999999999</v>
      </c>
    </row>
    <row r="125" spans="1:23" x14ac:dyDescent="0.3">
      <c r="A125" s="69">
        <v>710</v>
      </c>
      <c r="B125" s="4">
        <v>7110</v>
      </c>
      <c r="C125" s="4" t="s">
        <v>7</v>
      </c>
      <c r="D125" s="4"/>
      <c r="E125" s="4" t="str">
        <f t="shared" si="94"/>
        <v>X</v>
      </c>
      <c r="F125" s="4" t="s">
        <v>20</v>
      </c>
      <c r="G125" s="102">
        <v>16</v>
      </c>
      <c r="H125" s="4" t="str">
        <f t="shared" si="95"/>
        <v>XXX260/16</v>
      </c>
      <c r="I125" s="4" t="s">
        <v>19</v>
      </c>
      <c r="J125" s="4" t="s">
        <v>19</v>
      </c>
      <c r="K125" s="7">
        <v>0.56597222222222221</v>
      </c>
      <c r="L125" s="5">
        <v>0.56944444444444442</v>
      </c>
      <c r="M125" s="4" t="s">
        <v>18</v>
      </c>
      <c r="N125" s="5">
        <v>0.59861111111111109</v>
      </c>
      <c r="O125" s="4" t="s">
        <v>1</v>
      </c>
      <c r="P125" s="14" t="str">
        <f t="shared" si="107"/>
        <v>OK</v>
      </c>
      <c r="Q125" s="15">
        <f t="shared" si="108"/>
        <v>2.9166666666666674E-2</v>
      </c>
      <c r="R125" s="15">
        <f t="shared" si="109"/>
        <v>3.4722222222222099E-3</v>
      </c>
      <c r="S125" s="15">
        <f t="shared" si="110"/>
        <v>3.2638888888888884E-2</v>
      </c>
      <c r="T125" s="15">
        <f t="shared" si="111"/>
        <v>9.3749999999999944E-2</v>
      </c>
      <c r="U125" s="4">
        <v>27.4</v>
      </c>
      <c r="V125" s="4">
        <f>INDEX('Počty dní'!F:J,MATCH(E125,'Počty dní'!H:H,0),4)</f>
        <v>56</v>
      </c>
      <c r="W125" s="70">
        <f t="shared" si="100"/>
        <v>1534.3999999999999</v>
      </c>
    </row>
    <row r="126" spans="1:23" x14ac:dyDescent="0.3">
      <c r="A126" s="69">
        <v>710</v>
      </c>
      <c r="B126" s="4">
        <v>7110</v>
      </c>
      <c r="C126" s="4" t="s">
        <v>7</v>
      </c>
      <c r="D126" s="4">
        <v>35</v>
      </c>
      <c r="E126" s="4" t="str">
        <f t="shared" si="94"/>
        <v>X35</v>
      </c>
      <c r="F126" s="4" t="s">
        <v>92</v>
      </c>
      <c r="G126" s="102"/>
      <c r="H126" s="4"/>
      <c r="I126" s="4"/>
      <c r="J126" s="4" t="s">
        <v>19</v>
      </c>
      <c r="K126" s="7">
        <v>0.59861111111111109</v>
      </c>
      <c r="L126" s="5">
        <v>0.59861111111111109</v>
      </c>
      <c r="M126" s="4" t="s">
        <v>1</v>
      </c>
      <c r="N126" s="5">
        <v>0.61458333333333337</v>
      </c>
      <c r="O126" s="4" t="s">
        <v>23</v>
      </c>
      <c r="P126" s="14" t="str">
        <f t="shared" si="107"/>
        <v>OK</v>
      </c>
      <c r="Q126" s="15">
        <f t="shared" si="108"/>
        <v>1.5972222222222276E-2</v>
      </c>
      <c r="R126" s="15">
        <f t="shared" si="109"/>
        <v>0</v>
      </c>
      <c r="S126" s="15">
        <f t="shared" si="110"/>
        <v>1.5972222222222276E-2</v>
      </c>
      <c r="T126" s="15">
        <f t="shared" si="111"/>
        <v>0</v>
      </c>
      <c r="U126" s="4">
        <v>0</v>
      </c>
      <c r="V126" s="4">
        <f>INDEX('Počty dní'!F:J,MATCH(E126,'Počty dní'!H:H,0),4)</f>
        <v>56</v>
      </c>
      <c r="W126" s="70">
        <f t="shared" si="100"/>
        <v>0</v>
      </c>
    </row>
    <row r="127" spans="1:23" x14ac:dyDescent="0.3">
      <c r="A127" s="69">
        <v>710</v>
      </c>
      <c r="B127" s="4">
        <v>7110</v>
      </c>
      <c r="C127" s="4" t="s">
        <v>7</v>
      </c>
      <c r="D127" s="4"/>
      <c r="E127" s="4" t="str">
        <f t="shared" si="94"/>
        <v>X</v>
      </c>
      <c r="F127" s="4" t="s">
        <v>26</v>
      </c>
      <c r="G127" s="102">
        <v>32</v>
      </c>
      <c r="H127" s="4" t="str">
        <f>CONCATENATE(F127,"/",G127)</f>
        <v>XXX250/32</v>
      </c>
      <c r="I127" s="4" t="s">
        <v>8</v>
      </c>
      <c r="J127" s="4" t="s">
        <v>19</v>
      </c>
      <c r="K127" s="7">
        <v>0.62847222222222221</v>
      </c>
      <c r="L127" s="5">
        <v>0.63194444444444442</v>
      </c>
      <c r="M127" s="4" t="s">
        <v>23</v>
      </c>
      <c r="N127" s="5">
        <v>0.65902777777777777</v>
      </c>
      <c r="O127" s="4" t="s">
        <v>27</v>
      </c>
      <c r="P127" s="14" t="str">
        <f t="shared" si="107"/>
        <v>OK</v>
      </c>
      <c r="Q127" s="15">
        <f t="shared" si="108"/>
        <v>2.7083333333333348E-2</v>
      </c>
      <c r="R127" s="15">
        <f t="shared" si="109"/>
        <v>3.4722222222222099E-3</v>
      </c>
      <c r="S127" s="15">
        <f t="shared" si="110"/>
        <v>3.0555555555555558E-2</v>
      </c>
      <c r="T127" s="15">
        <f t="shared" si="111"/>
        <v>1.388888888888884E-2</v>
      </c>
      <c r="U127" s="4">
        <v>23.1</v>
      </c>
      <c r="V127" s="4">
        <f>INDEX('Počty dní'!F:J,MATCH(E127,'Počty dní'!H:H,0),4)</f>
        <v>56</v>
      </c>
      <c r="W127" s="70">
        <f t="shared" si="100"/>
        <v>1293.6000000000001</v>
      </c>
    </row>
    <row r="128" spans="1:23" x14ac:dyDescent="0.3">
      <c r="A128" s="69">
        <v>710</v>
      </c>
      <c r="B128" s="4">
        <v>7110</v>
      </c>
      <c r="C128" s="4" t="s">
        <v>7</v>
      </c>
      <c r="D128" s="4"/>
      <c r="E128" s="4" t="str">
        <f t="shared" si="94"/>
        <v>X</v>
      </c>
      <c r="F128" s="4" t="s">
        <v>92</v>
      </c>
      <c r="G128" s="102"/>
      <c r="H128" s="4"/>
      <c r="I128" s="4"/>
      <c r="J128" s="4" t="s">
        <v>19</v>
      </c>
      <c r="K128" s="7">
        <v>0.65902777777777777</v>
      </c>
      <c r="L128" s="5">
        <v>0.65902777777777777</v>
      </c>
      <c r="M128" s="4" t="s">
        <v>27</v>
      </c>
      <c r="N128" s="5">
        <v>0.66111111111111109</v>
      </c>
      <c r="O128" s="4" t="s">
        <v>1</v>
      </c>
      <c r="P128" s="14" t="str">
        <f t="shared" si="107"/>
        <v>OK</v>
      </c>
      <c r="Q128" s="15">
        <f t="shared" si="108"/>
        <v>2.0833333333333259E-3</v>
      </c>
      <c r="R128" s="15">
        <f t="shared" si="109"/>
        <v>0</v>
      </c>
      <c r="S128" s="15">
        <f t="shared" si="110"/>
        <v>2.0833333333333259E-3</v>
      </c>
      <c r="T128" s="15">
        <f t="shared" si="111"/>
        <v>0</v>
      </c>
      <c r="U128" s="4">
        <v>0</v>
      </c>
      <c r="V128" s="4">
        <f>INDEX('Počty dní'!F:J,MATCH(E128,'Počty dní'!H:H,0),4)</f>
        <v>56</v>
      </c>
      <c r="W128" s="70">
        <f t="shared" si="100"/>
        <v>0</v>
      </c>
    </row>
    <row r="129" spans="1:23" x14ac:dyDescent="0.3">
      <c r="A129" s="69">
        <v>710</v>
      </c>
      <c r="B129" s="4">
        <v>7110</v>
      </c>
      <c r="C129" s="4" t="s">
        <v>7</v>
      </c>
      <c r="D129" s="4"/>
      <c r="E129" s="4" t="str">
        <f t="shared" si="94"/>
        <v>X</v>
      </c>
      <c r="F129" s="4" t="s">
        <v>11</v>
      </c>
      <c r="G129" s="102">
        <v>15</v>
      </c>
      <c r="H129" s="4" t="str">
        <f>CONCATENATE(F129,"/",G129)</f>
        <v>XXX254/15</v>
      </c>
      <c r="I129" s="4" t="s">
        <v>8</v>
      </c>
      <c r="J129" s="4" t="s">
        <v>19</v>
      </c>
      <c r="K129" s="7">
        <v>0.68402777777777779</v>
      </c>
      <c r="L129" s="5">
        <v>0.68611111111111101</v>
      </c>
      <c r="M129" s="4" t="s">
        <v>1</v>
      </c>
      <c r="N129" s="5">
        <v>0.7055555555555556</v>
      </c>
      <c r="O129" s="4" t="s">
        <v>12</v>
      </c>
      <c r="P129" s="14" t="str">
        <f t="shared" si="107"/>
        <v>OK</v>
      </c>
      <c r="Q129" s="15">
        <f t="shared" si="108"/>
        <v>1.9444444444444597E-2</v>
      </c>
      <c r="R129" s="15">
        <f t="shared" si="109"/>
        <v>2.0833333333332149E-3</v>
      </c>
      <c r="S129" s="15">
        <f t="shared" si="110"/>
        <v>2.1527777777777812E-2</v>
      </c>
      <c r="T129" s="15">
        <f t="shared" si="111"/>
        <v>2.2916666666666696E-2</v>
      </c>
      <c r="U129" s="4">
        <v>17</v>
      </c>
      <c r="V129" s="4">
        <f>INDEX('Počty dní'!F:J,MATCH(E129,'Počty dní'!H:H,0),4)</f>
        <v>56</v>
      </c>
      <c r="W129" s="70">
        <f t="shared" si="100"/>
        <v>952</v>
      </c>
    </row>
    <row r="130" spans="1:23" ht="15" thickBot="1" x14ac:dyDescent="0.35">
      <c r="A130" s="69">
        <v>710</v>
      </c>
      <c r="B130" s="4">
        <v>7110</v>
      </c>
      <c r="C130" s="4" t="s">
        <v>7</v>
      </c>
      <c r="D130" s="4"/>
      <c r="E130" s="4" t="str">
        <f t="shared" si="94"/>
        <v>X</v>
      </c>
      <c r="F130" s="4" t="s">
        <v>11</v>
      </c>
      <c r="G130" s="102">
        <v>18</v>
      </c>
      <c r="H130" s="4" t="str">
        <f>CONCATENATE(F130,"/",G130)</f>
        <v>XXX254/18</v>
      </c>
      <c r="I130" s="4" t="s">
        <v>8</v>
      </c>
      <c r="J130" s="4" t="s">
        <v>19</v>
      </c>
      <c r="K130" s="7">
        <v>0.70833333333333337</v>
      </c>
      <c r="L130" s="5">
        <v>0.7104166666666667</v>
      </c>
      <c r="M130" s="4" t="s">
        <v>12</v>
      </c>
      <c r="N130" s="5">
        <v>0.72916666666666663</v>
      </c>
      <c r="O130" s="4" t="s">
        <v>1</v>
      </c>
      <c r="P130" s="14"/>
      <c r="Q130" s="15">
        <f t="shared" si="108"/>
        <v>1.8749999999999933E-2</v>
      </c>
      <c r="R130" s="15">
        <f t="shared" si="109"/>
        <v>2.0833333333333259E-3</v>
      </c>
      <c r="S130" s="15">
        <f t="shared" si="110"/>
        <v>2.0833333333333259E-2</v>
      </c>
      <c r="T130" s="15">
        <f t="shared" si="111"/>
        <v>2.7777777777777679E-3</v>
      </c>
      <c r="U130" s="4">
        <v>17</v>
      </c>
      <c r="V130" s="4">
        <f>INDEX('Počty dní'!F:J,MATCH(E130,'Počty dní'!H:H,0),4)</f>
        <v>56</v>
      </c>
      <c r="W130" s="70">
        <f t="shared" si="100"/>
        <v>952</v>
      </c>
    </row>
    <row r="131" spans="1:23" ht="15" thickBot="1" x14ac:dyDescent="0.35">
      <c r="A131" s="48" t="str">
        <f ca="1">CONCATENATE(INDIRECT("R[-3]C[0]",FALSE),"celkem")</f>
        <v>710celkem</v>
      </c>
      <c r="B131" s="49"/>
      <c r="C131" s="49" t="str">
        <f ca="1">INDIRECT("R[-1]C[12]",FALSE)</f>
        <v>Humpolec,,aut.nádr.</v>
      </c>
      <c r="D131" s="50"/>
      <c r="E131" s="49"/>
      <c r="F131" s="50"/>
      <c r="G131" s="103"/>
      <c r="H131" s="51"/>
      <c r="I131" s="52"/>
      <c r="J131" s="53" t="str">
        <f ca="1">INDIRECT("R[-3]C[0]",FALSE)</f>
        <v>V</v>
      </c>
      <c r="K131" s="54"/>
      <c r="L131" s="55"/>
      <c r="M131" s="56"/>
      <c r="N131" s="55"/>
      <c r="O131" s="57"/>
      <c r="P131" s="49"/>
      <c r="Q131" s="58">
        <f>SUM(Q118:Q130)</f>
        <v>0.28958333333333353</v>
      </c>
      <c r="R131" s="58">
        <f t="shared" ref="R131:T131" si="112">SUM(R118:R130)</f>
        <v>2.2222222222222032E-2</v>
      </c>
      <c r="S131" s="58">
        <f t="shared" si="112"/>
        <v>0.31180555555555556</v>
      </c>
      <c r="T131" s="58">
        <f t="shared" si="112"/>
        <v>0.22013888888888886</v>
      </c>
      <c r="U131" s="59">
        <f>SUM(U118:U130)</f>
        <v>246.70000000000002</v>
      </c>
      <c r="V131" s="60"/>
      <c r="W131" s="61">
        <f>SUM(W118:W130)</f>
        <v>13815.199999999999</v>
      </c>
    </row>
    <row r="132" spans="1:23" x14ac:dyDescent="0.3">
      <c r="L132" s="1"/>
      <c r="N132" s="1"/>
      <c r="Q132" s="1"/>
      <c r="R132" s="1"/>
      <c r="S132" s="1"/>
      <c r="T132" s="1"/>
    </row>
    <row r="133" spans="1:23" ht="15" thickBot="1" x14ac:dyDescent="0.35"/>
    <row r="134" spans="1:23" x14ac:dyDescent="0.3">
      <c r="A134" s="62">
        <v>711</v>
      </c>
      <c r="B134" s="63">
        <v>7111</v>
      </c>
      <c r="C134" s="63" t="s">
        <v>7</v>
      </c>
      <c r="D134" s="63"/>
      <c r="E134" s="63" t="str">
        <f t="shared" ref="E134:E140" si="113">CONCATENATE(C134,D134)</f>
        <v>X</v>
      </c>
      <c r="F134" s="63" t="s">
        <v>20</v>
      </c>
      <c r="G134" s="101">
        <v>1</v>
      </c>
      <c r="H134" s="63" t="str">
        <f t="shared" ref="H134:H142" si="114">CONCATENATE(F134,"/",G134)</f>
        <v>XXX260/1</v>
      </c>
      <c r="I134" s="63" t="s">
        <v>19</v>
      </c>
      <c r="J134" s="63" t="s">
        <v>19</v>
      </c>
      <c r="K134" s="64">
        <v>0.18680555555555556</v>
      </c>
      <c r="L134" s="65">
        <v>0.18819444444444444</v>
      </c>
      <c r="M134" s="63" t="s">
        <v>1</v>
      </c>
      <c r="N134" s="65">
        <v>0.21875</v>
      </c>
      <c r="O134" s="63" t="s">
        <v>18</v>
      </c>
      <c r="P134" s="66" t="str">
        <f t="shared" ref="P134:P137" si="115">IF(M135=O134,"OK","POZOR")</f>
        <v>OK</v>
      </c>
      <c r="Q134" s="67">
        <f t="shared" ref="Q134:Q137" si="116">IF(ISNUMBER(G134),N134-L134,IF(F134="přejezd",N134-L134,0))</f>
        <v>3.0555555555555558E-2</v>
      </c>
      <c r="R134" s="67">
        <f t="shared" ref="R134:R137" si="117">IF(ISNUMBER(G134),L134-K134,0)</f>
        <v>1.388888888888884E-3</v>
      </c>
      <c r="S134" s="67">
        <f t="shared" ref="S134:S137" si="118">Q134+R134</f>
        <v>3.1944444444444442E-2</v>
      </c>
      <c r="T134" s="67"/>
      <c r="U134" s="63">
        <v>27.4</v>
      </c>
      <c r="V134" s="63">
        <f>INDEX('Počty dní'!F:J,MATCH(E134,'Počty dní'!H:H,0),4)</f>
        <v>56</v>
      </c>
      <c r="W134" s="68">
        <f t="shared" ref="W134:W140" si="119">V134*U134</f>
        <v>1534.3999999999999</v>
      </c>
    </row>
    <row r="135" spans="1:23" x14ac:dyDescent="0.3">
      <c r="A135" s="69">
        <v>711</v>
      </c>
      <c r="B135" s="4">
        <v>7111</v>
      </c>
      <c r="C135" s="4" t="s">
        <v>7</v>
      </c>
      <c r="D135" s="4"/>
      <c r="E135" s="4" t="str">
        <f t="shared" si="113"/>
        <v>X</v>
      </c>
      <c r="F135" s="4" t="s">
        <v>20</v>
      </c>
      <c r="G135" s="102">
        <v>4</v>
      </c>
      <c r="H135" s="4" t="str">
        <f t="shared" si="114"/>
        <v>XXX260/4</v>
      </c>
      <c r="I135" s="4" t="s">
        <v>8</v>
      </c>
      <c r="J135" s="4" t="s">
        <v>19</v>
      </c>
      <c r="K135" s="7">
        <v>0.23263888888888887</v>
      </c>
      <c r="L135" s="5">
        <v>0.23611111111111113</v>
      </c>
      <c r="M135" s="4" t="s">
        <v>18</v>
      </c>
      <c r="N135" s="5">
        <v>0.26527777777777778</v>
      </c>
      <c r="O135" s="4" t="s">
        <v>1</v>
      </c>
      <c r="P135" s="14" t="str">
        <f t="shared" si="115"/>
        <v>OK</v>
      </c>
      <c r="Q135" s="15">
        <f t="shared" si="116"/>
        <v>2.9166666666666646E-2</v>
      </c>
      <c r="R135" s="15">
        <f t="shared" si="117"/>
        <v>3.4722222222222654E-3</v>
      </c>
      <c r="S135" s="15">
        <f t="shared" si="118"/>
        <v>3.2638888888888912E-2</v>
      </c>
      <c r="T135" s="15">
        <f t="shared" ref="T135:T137" si="120">K135-N134</f>
        <v>1.3888888888888867E-2</v>
      </c>
      <c r="U135" s="4">
        <v>27.4</v>
      </c>
      <c r="V135" s="4">
        <f>INDEX('Počty dní'!F:J,MATCH(E135,'Počty dní'!H:H,0),4)</f>
        <v>56</v>
      </c>
      <c r="W135" s="70">
        <f t="shared" si="119"/>
        <v>1534.3999999999999</v>
      </c>
    </row>
    <row r="136" spans="1:23" x14ac:dyDescent="0.3">
      <c r="A136" s="69">
        <v>711</v>
      </c>
      <c r="B136" s="4">
        <v>7111</v>
      </c>
      <c r="C136" s="4" t="s">
        <v>7</v>
      </c>
      <c r="D136" s="4"/>
      <c r="E136" s="4" t="str">
        <f t="shared" si="113"/>
        <v>X</v>
      </c>
      <c r="F136" s="4" t="s">
        <v>11</v>
      </c>
      <c r="G136" s="102">
        <v>3</v>
      </c>
      <c r="H136" s="4" t="str">
        <f t="shared" si="114"/>
        <v>XXX254/3</v>
      </c>
      <c r="I136" s="4" t="s">
        <v>8</v>
      </c>
      <c r="J136" s="4" t="s">
        <v>19</v>
      </c>
      <c r="K136" s="7">
        <v>0.2673611111111111</v>
      </c>
      <c r="L136" s="5">
        <v>0.26944444444444443</v>
      </c>
      <c r="M136" s="4" t="s">
        <v>1</v>
      </c>
      <c r="N136" s="5">
        <v>0.28888888888888892</v>
      </c>
      <c r="O136" s="4" t="s">
        <v>12</v>
      </c>
      <c r="P136" s="14" t="str">
        <f t="shared" si="115"/>
        <v>OK</v>
      </c>
      <c r="Q136" s="15">
        <f t="shared" si="116"/>
        <v>1.9444444444444486E-2</v>
      </c>
      <c r="R136" s="15">
        <f t="shared" si="117"/>
        <v>2.0833333333333259E-3</v>
      </c>
      <c r="S136" s="15">
        <f t="shared" si="118"/>
        <v>2.1527777777777812E-2</v>
      </c>
      <c r="T136" s="15">
        <f t="shared" si="120"/>
        <v>2.0833333333333259E-3</v>
      </c>
      <c r="U136" s="4">
        <v>17</v>
      </c>
      <c r="V136" s="4">
        <f>INDEX('Počty dní'!F:J,MATCH(E136,'Počty dní'!H:H,0),4)</f>
        <v>56</v>
      </c>
      <c r="W136" s="70">
        <f t="shared" si="119"/>
        <v>952</v>
      </c>
    </row>
    <row r="137" spans="1:23" x14ac:dyDescent="0.3">
      <c r="A137" s="69">
        <v>711</v>
      </c>
      <c r="B137" s="4">
        <v>7111</v>
      </c>
      <c r="C137" s="4" t="s">
        <v>7</v>
      </c>
      <c r="D137" s="4"/>
      <c r="E137" s="4" t="str">
        <f t="shared" si="113"/>
        <v>X</v>
      </c>
      <c r="F137" s="4" t="s">
        <v>11</v>
      </c>
      <c r="G137" s="102">
        <v>6</v>
      </c>
      <c r="H137" s="4" t="str">
        <f t="shared" si="114"/>
        <v>XXX254/6</v>
      </c>
      <c r="I137" s="4" t="s">
        <v>19</v>
      </c>
      <c r="J137" s="4" t="s">
        <v>19</v>
      </c>
      <c r="K137" s="7">
        <v>0.28888888888888892</v>
      </c>
      <c r="L137" s="5">
        <v>0.2902777777777778</v>
      </c>
      <c r="M137" s="4" t="s">
        <v>12</v>
      </c>
      <c r="N137" s="5">
        <v>0.3125</v>
      </c>
      <c r="O137" s="4" t="s">
        <v>1</v>
      </c>
      <c r="P137" s="14" t="str">
        <f t="shared" si="115"/>
        <v>OK</v>
      </c>
      <c r="Q137" s="15">
        <f t="shared" si="116"/>
        <v>2.2222222222222199E-2</v>
      </c>
      <c r="R137" s="15">
        <f t="shared" si="117"/>
        <v>1.388888888888884E-3</v>
      </c>
      <c r="S137" s="15">
        <f t="shared" si="118"/>
        <v>2.3611111111111083E-2</v>
      </c>
      <c r="T137" s="15">
        <f t="shared" si="120"/>
        <v>0</v>
      </c>
      <c r="U137" s="4">
        <v>21</v>
      </c>
      <c r="V137" s="4">
        <f>INDEX('Počty dní'!F:J,MATCH(E137,'Počty dní'!H:H,0),4)</f>
        <v>56</v>
      </c>
      <c r="W137" s="70">
        <f t="shared" si="119"/>
        <v>1176</v>
      </c>
    </row>
    <row r="138" spans="1:23" x14ac:dyDescent="0.3">
      <c r="A138" s="69">
        <v>711</v>
      </c>
      <c r="B138" s="4">
        <v>7111</v>
      </c>
      <c r="C138" s="4" t="s">
        <v>7</v>
      </c>
      <c r="D138" s="4"/>
      <c r="E138" s="4" t="str">
        <f t="shared" si="113"/>
        <v>X</v>
      </c>
      <c r="F138" s="4" t="s">
        <v>20</v>
      </c>
      <c r="G138" s="102">
        <v>7</v>
      </c>
      <c r="H138" s="4" t="str">
        <f t="shared" si="114"/>
        <v>XXX260/7</v>
      </c>
      <c r="I138" s="4" t="s">
        <v>19</v>
      </c>
      <c r="J138" s="4" t="s">
        <v>19</v>
      </c>
      <c r="K138" s="7">
        <v>0.31388888888888888</v>
      </c>
      <c r="L138" s="5">
        <v>0.31666666666666665</v>
      </c>
      <c r="M138" s="4" t="s">
        <v>1</v>
      </c>
      <c r="N138" s="5">
        <v>0.34722222222222227</v>
      </c>
      <c r="O138" s="4" t="s">
        <v>18</v>
      </c>
      <c r="P138" s="14" t="str">
        <f t="shared" ref="P138" si="121">IF(M139=O138,"OK","POZOR")</f>
        <v>OK</v>
      </c>
      <c r="Q138" s="15">
        <f t="shared" ref="Q138" si="122">IF(ISNUMBER(G138),N138-L138,IF(F138="přejezd",N138-L138,0))</f>
        <v>3.0555555555555614E-2</v>
      </c>
      <c r="R138" s="15">
        <f t="shared" ref="R138" si="123">IF(ISNUMBER(G138),L138-K138,0)</f>
        <v>2.7777777777777679E-3</v>
      </c>
      <c r="S138" s="15">
        <f t="shared" ref="S138" si="124">Q138+R138</f>
        <v>3.3333333333333381E-2</v>
      </c>
      <c r="T138" s="15">
        <f t="shared" ref="T138" si="125">K138-N137</f>
        <v>1.388888888888884E-3</v>
      </c>
      <c r="U138" s="4">
        <v>27.4</v>
      </c>
      <c r="V138" s="4">
        <f>INDEX('Počty dní'!F:J,MATCH(E138,'Počty dní'!H:H,0),4)</f>
        <v>56</v>
      </c>
      <c r="W138" s="70">
        <f t="shared" si="119"/>
        <v>1534.3999999999999</v>
      </c>
    </row>
    <row r="139" spans="1:23" x14ac:dyDescent="0.3">
      <c r="A139" s="69">
        <v>711</v>
      </c>
      <c r="B139" s="4">
        <v>7111</v>
      </c>
      <c r="C139" s="4" t="s">
        <v>7</v>
      </c>
      <c r="D139" s="4"/>
      <c r="E139" s="4" t="str">
        <f t="shared" si="113"/>
        <v>X</v>
      </c>
      <c r="F139" s="4" t="s">
        <v>20</v>
      </c>
      <c r="G139" s="102">
        <v>12</v>
      </c>
      <c r="H139" s="4" t="str">
        <f t="shared" si="114"/>
        <v>XXX260/12</v>
      </c>
      <c r="I139" s="4" t="s">
        <v>19</v>
      </c>
      <c r="J139" s="4" t="s">
        <v>19</v>
      </c>
      <c r="K139" s="7">
        <v>0.4826388888888889</v>
      </c>
      <c r="L139" s="5">
        <v>0.4861111111111111</v>
      </c>
      <c r="M139" s="4" t="s">
        <v>18</v>
      </c>
      <c r="N139" s="5">
        <v>0.51527777777777783</v>
      </c>
      <c r="O139" s="4" t="s">
        <v>1</v>
      </c>
      <c r="P139" s="14" t="str">
        <f t="shared" ref="P139:P143" si="126">IF(M140=O139,"OK","POZOR")</f>
        <v>OK</v>
      </c>
      <c r="Q139" s="15">
        <f t="shared" ref="Q139:Q144" si="127">IF(ISNUMBER(G139),N139-L139,IF(F139="přejezd",N139-L139,0))</f>
        <v>2.916666666666673E-2</v>
      </c>
      <c r="R139" s="15">
        <f t="shared" ref="R139:R144" si="128">IF(ISNUMBER(G139),L139-K139,0)</f>
        <v>3.4722222222222099E-3</v>
      </c>
      <c r="S139" s="15">
        <f t="shared" ref="S139:S144" si="129">Q139+R139</f>
        <v>3.2638888888888939E-2</v>
      </c>
      <c r="T139" s="15">
        <f t="shared" ref="T139:T144" si="130">K139-N138</f>
        <v>0.13541666666666663</v>
      </c>
      <c r="U139" s="4">
        <v>27.4</v>
      </c>
      <c r="V139" s="4">
        <f>INDEX('Počty dní'!F:J,MATCH(E139,'Počty dní'!H:H,0),4)</f>
        <v>56</v>
      </c>
      <c r="W139" s="70">
        <f t="shared" si="119"/>
        <v>1534.3999999999999</v>
      </c>
    </row>
    <row r="140" spans="1:23" x14ac:dyDescent="0.3">
      <c r="A140" s="69">
        <v>711</v>
      </c>
      <c r="B140" s="4">
        <v>7111</v>
      </c>
      <c r="C140" s="4" t="s">
        <v>7</v>
      </c>
      <c r="D140" s="4"/>
      <c r="E140" s="4" t="str">
        <f t="shared" si="113"/>
        <v>X</v>
      </c>
      <c r="F140" s="4" t="s">
        <v>20</v>
      </c>
      <c r="G140" s="102">
        <v>13</v>
      </c>
      <c r="H140" s="4" t="str">
        <f t="shared" si="114"/>
        <v>XXX260/13</v>
      </c>
      <c r="I140" s="4" t="s">
        <v>19</v>
      </c>
      <c r="J140" s="4" t="s">
        <v>19</v>
      </c>
      <c r="K140" s="7">
        <v>0.5229166666666667</v>
      </c>
      <c r="L140" s="5">
        <v>0.52500000000000002</v>
      </c>
      <c r="M140" s="4" t="s">
        <v>1</v>
      </c>
      <c r="N140" s="5">
        <v>0.55555555555555558</v>
      </c>
      <c r="O140" s="4" t="s">
        <v>18</v>
      </c>
      <c r="P140" s="14" t="str">
        <f t="shared" si="126"/>
        <v>OK</v>
      </c>
      <c r="Q140" s="15">
        <f t="shared" si="127"/>
        <v>3.0555555555555558E-2</v>
      </c>
      <c r="R140" s="15">
        <f t="shared" si="128"/>
        <v>2.0833333333333259E-3</v>
      </c>
      <c r="S140" s="15">
        <f t="shared" si="129"/>
        <v>3.2638888888888884E-2</v>
      </c>
      <c r="T140" s="15">
        <f t="shared" si="130"/>
        <v>7.6388888888888618E-3</v>
      </c>
      <c r="U140" s="4">
        <v>27.4</v>
      </c>
      <c r="V140" s="4">
        <f>INDEX('Počty dní'!F:J,MATCH(E140,'Počty dní'!H:H,0),4)</f>
        <v>56</v>
      </c>
      <c r="W140" s="70">
        <f t="shared" si="119"/>
        <v>1534.3999999999999</v>
      </c>
    </row>
    <row r="141" spans="1:23" x14ac:dyDescent="0.3">
      <c r="A141" s="69">
        <v>711</v>
      </c>
      <c r="B141" s="4">
        <v>7111</v>
      </c>
      <c r="C141" s="4" t="s">
        <v>7</v>
      </c>
      <c r="D141" s="4"/>
      <c r="E141" s="4" t="str">
        <f>CONCATENATE(C141,D141)</f>
        <v>X</v>
      </c>
      <c r="F141" s="4" t="s">
        <v>14</v>
      </c>
      <c r="G141" s="102">
        <v>12</v>
      </c>
      <c r="H141" s="4" t="str">
        <f t="shared" si="114"/>
        <v>XXX255/12</v>
      </c>
      <c r="I141" s="4" t="s">
        <v>19</v>
      </c>
      <c r="J141" s="4" t="s">
        <v>19</v>
      </c>
      <c r="K141" s="7">
        <v>0.5854166666666667</v>
      </c>
      <c r="L141" s="5">
        <v>0.59027777777777779</v>
      </c>
      <c r="M141" s="4" t="s">
        <v>18</v>
      </c>
      <c r="N141" s="5">
        <v>0.64722222222222225</v>
      </c>
      <c r="O141" s="4" t="s">
        <v>15</v>
      </c>
      <c r="P141" s="14" t="str">
        <f t="shared" si="126"/>
        <v>OK</v>
      </c>
      <c r="Q141" s="15">
        <f t="shared" si="127"/>
        <v>5.6944444444444464E-2</v>
      </c>
      <c r="R141" s="15">
        <f t="shared" si="128"/>
        <v>4.8611111111110938E-3</v>
      </c>
      <c r="S141" s="15">
        <f t="shared" si="129"/>
        <v>6.1805555555555558E-2</v>
      </c>
      <c r="T141" s="15">
        <f t="shared" si="130"/>
        <v>2.9861111111111116E-2</v>
      </c>
      <c r="U141" s="4">
        <v>61.4</v>
      </c>
      <c r="V141" s="4">
        <f>INDEX('Počty dní'!F:J,MATCH(E141,'Počty dní'!H:H,0),4)</f>
        <v>56</v>
      </c>
      <c r="W141" s="70">
        <f>V141*U141</f>
        <v>3438.4</v>
      </c>
    </row>
    <row r="142" spans="1:23" x14ac:dyDescent="0.3">
      <c r="A142" s="69">
        <v>711</v>
      </c>
      <c r="B142" s="4">
        <v>7111</v>
      </c>
      <c r="C142" s="4" t="s">
        <v>7</v>
      </c>
      <c r="D142" s="4"/>
      <c r="E142" s="4" t="str">
        <f>CONCATENATE(C142,D142)</f>
        <v>X</v>
      </c>
      <c r="F142" s="4" t="s">
        <v>14</v>
      </c>
      <c r="G142" s="102">
        <v>15</v>
      </c>
      <c r="H142" s="4" t="str">
        <f t="shared" si="114"/>
        <v>XXX255/15</v>
      </c>
      <c r="I142" s="4" t="s">
        <v>8</v>
      </c>
      <c r="J142" s="4" t="s">
        <v>19</v>
      </c>
      <c r="K142" s="7">
        <v>0.68888888888888888</v>
      </c>
      <c r="L142" s="5">
        <v>0.69097222222222221</v>
      </c>
      <c r="M142" s="4" t="s">
        <v>15</v>
      </c>
      <c r="N142" s="5">
        <v>0.72222222222222221</v>
      </c>
      <c r="O142" s="4" t="s">
        <v>1</v>
      </c>
      <c r="P142" s="14" t="str">
        <f t="shared" si="126"/>
        <v>OK</v>
      </c>
      <c r="Q142" s="15">
        <f t="shared" si="127"/>
        <v>3.125E-2</v>
      </c>
      <c r="R142" s="15">
        <f t="shared" si="128"/>
        <v>2.0833333333333259E-3</v>
      </c>
      <c r="S142" s="15">
        <f t="shared" si="129"/>
        <v>3.3333333333333326E-2</v>
      </c>
      <c r="T142" s="15">
        <f t="shared" si="130"/>
        <v>4.166666666666663E-2</v>
      </c>
      <c r="U142" s="4">
        <v>25.3</v>
      </c>
      <c r="V142" s="4">
        <f>INDEX('Počty dní'!F:J,MATCH(E142,'Počty dní'!H:H,0),4)</f>
        <v>56</v>
      </c>
      <c r="W142" s="70">
        <f>V142*U142</f>
        <v>1416.8</v>
      </c>
    </row>
    <row r="143" spans="1:23" x14ac:dyDescent="0.3">
      <c r="A143" s="69">
        <v>711</v>
      </c>
      <c r="B143" s="4">
        <v>7111</v>
      </c>
      <c r="C143" s="4" t="s">
        <v>7</v>
      </c>
      <c r="D143" s="4"/>
      <c r="E143" s="4" t="str">
        <f>CONCATENATE(C143,D143)</f>
        <v>X</v>
      </c>
      <c r="F143" s="4" t="s">
        <v>14</v>
      </c>
      <c r="G143" s="102">
        <v>18</v>
      </c>
      <c r="H143" s="4" t="str">
        <f>CONCATENATE(F143,"/",G143)</f>
        <v>XXX255/18</v>
      </c>
      <c r="I143" s="4" t="s">
        <v>8</v>
      </c>
      <c r="J143" s="4" t="s">
        <v>19</v>
      </c>
      <c r="K143" s="7">
        <v>0.72777777777777775</v>
      </c>
      <c r="L143" s="5">
        <v>0.72916666666666663</v>
      </c>
      <c r="M143" s="4" t="s">
        <v>1</v>
      </c>
      <c r="N143" s="5">
        <v>0.76527777777777783</v>
      </c>
      <c r="O143" s="4" t="s">
        <v>15</v>
      </c>
      <c r="P143" s="14" t="str">
        <f t="shared" si="126"/>
        <v>OK</v>
      </c>
      <c r="Q143" s="15">
        <f t="shared" si="127"/>
        <v>3.6111111111111205E-2</v>
      </c>
      <c r="R143" s="15">
        <f t="shared" si="128"/>
        <v>1.388888888888884E-3</v>
      </c>
      <c r="S143" s="15">
        <f t="shared" si="129"/>
        <v>3.7500000000000089E-2</v>
      </c>
      <c r="T143" s="15">
        <f t="shared" si="130"/>
        <v>5.5555555555555358E-3</v>
      </c>
      <c r="U143" s="4">
        <v>30.9</v>
      </c>
      <c r="V143" s="4">
        <f>INDEX('Počty dní'!F:J,MATCH(E143,'Počty dní'!H:H,0),4)</f>
        <v>56</v>
      </c>
      <c r="W143" s="70">
        <f>V143*U143</f>
        <v>1730.3999999999999</v>
      </c>
    </row>
    <row r="144" spans="1:23" ht="15" thickBot="1" x14ac:dyDescent="0.35">
      <c r="A144" s="69">
        <v>711</v>
      </c>
      <c r="B144" s="4">
        <v>7111</v>
      </c>
      <c r="C144" s="4" t="s">
        <v>7</v>
      </c>
      <c r="D144" s="4"/>
      <c r="E144" s="4" t="str">
        <f>CONCATENATE(C144,D144)</f>
        <v>X</v>
      </c>
      <c r="F144" s="4" t="s">
        <v>14</v>
      </c>
      <c r="G144" s="102">
        <v>17</v>
      </c>
      <c r="H144" s="4" t="str">
        <f>CONCATENATE(F144,"/",G144)</f>
        <v>XXX255/17</v>
      </c>
      <c r="I144" s="4" t="s">
        <v>8</v>
      </c>
      <c r="J144" s="4" t="s">
        <v>19</v>
      </c>
      <c r="K144" s="7">
        <v>0.76666666666666672</v>
      </c>
      <c r="L144" s="5">
        <v>0.76736111111111116</v>
      </c>
      <c r="M144" s="4" t="s">
        <v>15</v>
      </c>
      <c r="N144" s="5">
        <v>0.79652777777777772</v>
      </c>
      <c r="O144" s="4" t="s">
        <v>1</v>
      </c>
      <c r="P144" s="14"/>
      <c r="Q144" s="15">
        <f t="shared" si="127"/>
        <v>2.9166666666666563E-2</v>
      </c>
      <c r="R144" s="15">
        <f t="shared" si="128"/>
        <v>6.9444444444444198E-4</v>
      </c>
      <c r="S144" s="15">
        <f t="shared" si="129"/>
        <v>2.9861111111111005E-2</v>
      </c>
      <c r="T144" s="15">
        <f t="shared" si="130"/>
        <v>1.388888888888884E-3</v>
      </c>
      <c r="U144" s="4">
        <v>24.3</v>
      </c>
      <c r="V144" s="4">
        <f>INDEX('Počty dní'!F:J,MATCH(E144,'Počty dní'!H:H,0),4)</f>
        <v>56</v>
      </c>
      <c r="W144" s="70">
        <f>V144*U144</f>
        <v>1360.8</v>
      </c>
    </row>
    <row r="145" spans="1:23" ht="15" thickBot="1" x14ac:dyDescent="0.35">
      <c r="A145" s="48" t="str">
        <f ca="1">CONCATENATE(INDIRECT("R[-3]C[0]",FALSE),"celkem")</f>
        <v>711celkem</v>
      </c>
      <c r="B145" s="49"/>
      <c r="C145" s="49" t="str">
        <f ca="1">INDIRECT("R[-1]C[12]",FALSE)</f>
        <v>Humpolec,,aut.nádr.</v>
      </c>
      <c r="D145" s="50"/>
      <c r="E145" s="49"/>
      <c r="F145" s="50"/>
      <c r="G145" s="103"/>
      <c r="H145" s="51"/>
      <c r="I145" s="52"/>
      <c r="J145" s="53" t="str">
        <f ca="1">INDIRECT("R[-3]C[0]",FALSE)</f>
        <v>V</v>
      </c>
      <c r="K145" s="54"/>
      <c r="L145" s="55"/>
      <c r="M145" s="56"/>
      <c r="N145" s="55"/>
      <c r="O145" s="57"/>
      <c r="P145" s="49"/>
      <c r="Q145" s="58">
        <f>SUM(Q134:Q144)</f>
        <v>0.34513888888888899</v>
      </c>
      <c r="R145" s="58">
        <f t="shared" ref="R145:T145" si="131">SUM(R134:R144)</f>
        <v>2.5694444444444409E-2</v>
      </c>
      <c r="S145" s="58">
        <f t="shared" si="131"/>
        <v>0.37083333333333346</v>
      </c>
      <c r="T145" s="58">
        <f t="shared" si="131"/>
        <v>0.23888888888888873</v>
      </c>
      <c r="U145" s="59">
        <f>SUM(U134:U144)</f>
        <v>316.89999999999998</v>
      </c>
      <c r="V145" s="60"/>
      <c r="W145" s="61">
        <f>SUM(W134:W144)</f>
        <v>17746.399999999998</v>
      </c>
    </row>
    <row r="146" spans="1:23" x14ac:dyDescent="0.3">
      <c r="L146" s="1"/>
      <c r="N146" s="1"/>
      <c r="Q146" s="1"/>
      <c r="R146" s="1"/>
      <c r="S146" s="1"/>
      <c r="T146" s="1"/>
    </row>
    <row r="147" spans="1:23" ht="15" thickBot="1" x14ac:dyDescent="0.35">
      <c r="L147" s="1"/>
      <c r="N147" s="1"/>
      <c r="Q147" s="1"/>
      <c r="R147" s="1"/>
      <c r="S147" s="1"/>
      <c r="T147" s="1"/>
    </row>
    <row r="148" spans="1:23" x14ac:dyDescent="0.3">
      <c r="A148" s="62">
        <v>712</v>
      </c>
      <c r="B148" s="63">
        <v>7112</v>
      </c>
      <c r="C148" s="63" t="s">
        <v>7</v>
      </c>
      <c r="D148" s="63"/>
      <c r="E148" s="63" t="str">
        <f t="shared" ref="E148:E153" si="132">CONCATENATE(C148,D148)</f>
        <v>X</v>
      </c>
      <c r="F148" s="63" t="s">
        <v>26</v>
      </c>
      <c r="G148" s="101">
        <v>3</v>
      </c>
      <c r="H148" s="63" t="str">
        <f t="shared" ref="H148:H153" si="133">CONCATENATE(F148,"/",G148)</f>
        <v>XXX250/3</v>
      </c>
      <c r="I148" s="63" t="s">
        <v>8</v>
      </c>
      <c r="J148" s="63" t="s">
        <v>19</v>
      </c>
      <c r="K148" s="64">
        <v>0.21666666666666667</v>
      </c>
      <c r="L148" s="65">
        <v>0.21875</v>
      </c>
      <c r="M148" s="63" t="s">
        <v>27</v>
      </c>
      <c r="N148" s="65">
        <v>0.24166666666666667</v>
      </c>
      <c r="O148" s="63" t="s">
        <v>29</v>
      </c>
      <c r="P148" s="66" t="str">
        <f t="shared" ref="P148:P149" si="134">IF(M149=O148,"OK","POZOR")</f>
        <v>OK</v>
      </c>
      <c r="Q148" s="67">
        <f t="shared" ref="Q148:Q149" si="135">IF(ISNUMBER(G148),N148-L148,IF(F148="přejezd",N148-L148,0))</f>
        <v>2.2916666666666669E-2</v>
      </c>
      <c r="R148" s="67">
        <f t="shared" ref="R148:R149" si="136">IF(ISNUMBER(G148),L148-K148,0)</f>
        <v>2.0833333333333259E-3</v>
      </c>
      <c r="S148" s="67">
        <f t="shared" ref="S148:S149" si="137">Q148+R148</f>
        <v>2.4999999999999994E-2</v>
      </c>
      <c r="T148" s="67"/>
      <c r="U148" s="63">
        <v>22.4</v>
      </c>
      <c r="V148" s="63">
        <f>INDEX('Počty dní'!F:J,MATCH(E148,'Počty dní'!H:H,0),4)</f>
        <v>56</v>
      </c>
      <c r="W148" s="68">
        <f t="shared" ref="W148:W153" si="138">V148*U148</f>
        <v>1254.3999999999999</v>
      </c>
    </row>
    <row r="149" spans="1:23" x14ac:dyDescent="0.3">
      <c r="A149" s="69">
        <v>712</v>
      </c>
      <c r="B149" s="4">
        <v>7112</v>
      </c>
      <c r="C149" s="4" t="str">
        <f>C148</f>
        <v>X</v>
      </c>
      <c r="D149" s="4"/>
      <c r="E149" s="4" t="str">
        <f t="shared" si="132"/>
        <v>X</v>
      </c>
      <c r="F149" s="4" t="s">
        <v>92</v>
      </c>
      <c r="G149" s="102"/>
      <c r="H149" s="4" t="str">
        <f t="shared" si="133"/>
        <v>přejezd/</v>
      </c>
      <c r="I149" s="4"/>
      <c r="J149" s="4" t="s">
        <v>19</v>
      </c>
      <c r="K149" s="7">
        <v>0.24166666666666667</v>
      </c>
      <c r="L149" s="5">
        <v>0.24166666666666667</v>
      </c>
      <c r="M149" s="4" t="str">
        <f>O148</f>
        <v>Pelhřimov,,silo</v>
      </c>
      <c r="N149" s="5">
        <v>0.24652777777777779</v>
      </c>
      <c r="O149" s="4" t="str">
        <f>M150</f>
        <v>Pelhřimov,,aut.nádr.</v>
      </c>
      <c r="P149" s="14" t="str">
        <f t="shared" si="134"/>
        <v>OK</v>
      </c>
      <c r="Q149" s="15">
        <f t="shared" si="135"/>
        <v>4.8611111111111216E-3</v>
      </c>
      <c r="R149" s="15">
        <f t="shared" si="136"/>
        <v>0</v>
      </c>
      <c r="S149" s="15">
        <f t="shared" si="137"/>
        <v>4.8611111111111216E-3</v>
      </c>
      <c r="T149" s="15">
        <f t="shared" ref="T149" si="139">K149-N148</f>
        <v>0</v>
      </c>
      <c r="U149" s="4">
        <v>0</v>
      </c>
      <c r="V149" s="4">
        <f>INDEX('Počty dní'!F:J,MATCH(E149,'Počty dní'!H:H,0),4)</f>
        <v>56</v>
      </c>
      <c r="W149" s="70">
        <f t="shared" si="138"/>
        <v>0</v>
      </c>
    </row>
    <row r="150" spans="1:23" x14ac:dyDescent="0.3">
      <c r="A150" s="69">
        <v>712</v>
      </c>
      <c r="B150" s="4">
        <v>7112</v>
      </c>
      <c r="C150" s="4" t="s">
        <v>7</v>
      </c>
      <c r="D150" s="4"/>
      <c r="E150" s="4" t="str">
        <f>CONCATENATE(C150,D150)</f>
        <v>X</v>
      </c>
      <c r="F150" s="4" t="s">
        <v>26</v>
      </c>
      <c r="G150" s="102">
        <v>52</v>
      </c>
      <c r="H150" s="4" t="str">
        <f>CONCATENATE(F150,"/",G150)</f>
        <v>XXX250/52</v>
      </c>
      <c r="I150" s="4" t="s">
        <v>8</v>
      </c>
      <c r="J150" s="4" t="s">
        <v>19</v>
      </c>
      <c r="K150" s="7">
        <v>0.27361111111111108</v>
      </c>
      <c r="L150" s="5">
        <v>0.27430555555555552</v>
      </c>
      <c r="M150" s="4" t="s">
        <v>23</v>
      </c>
      <c r="N150" s="5">
        <v>0.2902777777777778</v>
      </c>
      <c r="O150" s="4" t="s">
        <v>41</v>
      </c>
      <c r="P150" s="14" t="str">
        <f>IF(M151=O150,"OK","POZOR")</f>
        <v>OK</v>
      </c>
      <c r="Q150" s="15">
        <f>IF(ISNUMBER(G150),N150-L150,IF(F150="přejezd",N150-L150,0))</f>
        <v>1.5972222222222276E-2</v>
      </c>
      <c r="R150" s="15">
        <f>IF(ISNUMBER(G150),L150-K150,0)</f>
        <v>6.9444444444444198E-4</v>
      </c>
      <c r="S150" s="15">
        <f>Q150+R150</f>
        <v>1.6666666666666718E-2</v>
      </c>
      <c r="T150" s="15">
        <f>K150-N149</f>
        <v>2.7083333333333293E-2</v>
      </c>
      <c r="U150" s="4">
        <v>15.7</v>
      </c>
      <c r="V150" s="4">
        <f>INDEX('Počty dní'!F:J,MATCH(E150,'Počty dní'!H:H,0),4)</f>
        <v>56</v>
      </c>
      <c r="W150" s="70">
        <f>V150*U150</f>
        <v>879.19999999999993</v>
      </c>
    </row>
    <row r="151" spans="1:23" x14ac:dyDescent="0.3">
      <c r="A151" s="69">
        <v>712</v>
      </c>
      <c r="B151" s="4">
        <v>7112</v>
      </c>
      <c r="C151" s="4" t="s">
        <v>7</v>
      </c>
      <c r="D151" s="4"/>
      <c r="E151" s="4" t="str">
        <f>CONCATENATE(C151,D151)</f>
        <v>X</v>
      </c>
      <c r="F151" s="4" t="s">
        <v>26</v>
      </c>
      <c r="G151" s="102">
        <v>51</v>
      </c>
      <c r="H151" s="4" t="str">
        <f>CONCATENATE(F151,"/",G151)</f>
        <v>XXX250/51</v>
      </c>
      <c r="I151" s="4" t="s">
        <v>8</v>
      </c>
      <c r="J151" s="4" t="s">
        <v>19</v>
      </c>
      <c r="K151" s="7">
        <v>0.2902777777777778</v>
      </c>
      <c r="L151" s="5">
        <v>0.29166666666666669</v>
      </c>
      <c r="M151" s="4" t="s">
        <v>41</v>
      </c>
      <c r="N151" s="5">
        <v>0.30902777777777779</v>
      </c>
      <c r="O151" s="4" t="s">
        <v>23</v>
      </c>
      <c r="P151" s="14" t="str">
        <f t="shared" ref="P151:P157" si="140">IF(M152=O151,"OK","POZOR")</f>
        <v>OK</v>
      </c>
      <c r="Q151" s="15">
        <f t="shared" ref="Q151:Q158" si="141">IF(ISNUMBER(G151),N151-L151,IF(F151="přejezd",N151-L151,0))</f>
        <v>1.7361111111111105E-2</v>
      </c>
      <c r="R151" s="15">
        <f t="shared" ref="R151:R158" si="142">IF(ISNUMBER(G151),L151-K151,0)</f>
        <v>1.388888888888884E-3</v>
      </c>
      <c r="S151" s="15">
        <f t="shared" ref="S151:S158" si="143">Q151+R151</f>
        <v>1.8749999999999989E-2</v>
      </c>
      <c r="T151" s="15">
        <f t="shared" ref="T151:T158" si="144">K151-N150</f>
        <v>0</v>
      </c>
      <c r="U151" s="4">
        <v>15.7</v>
      </c>
      <c r="V151" s="4">
        <f>INDEX('Počty dní'!F:J,MATCH(E151,'Počty dní'!H:H,0),4)</f>
        <v>56</v>
      </c>
      <c r="W151" s="70">
        <f>V151*U151</f>
        <v>879.19999999999993</v>
      </c>
    </row>
    <row r="152" spans="1:23" x14ac:dyDescent="0.3">
      <c r="A152" s="69">
        <v>712</v>
      </c>
      <c r="B152" s="4">
        <v>7112</v>
      </c>
      <c r="C152" s="4" t="s">
        <v>7</v>
      </c>
      <c r="D152" s="4"/>
      <c r="E152" s="4" t="str">
        <f t="shared" si="132"/>
        <v>X</v>
      </c>
      <c r="F152" s="4" t="s">
        <v>26</v>
      </c>
      <c r="G152" s="102">
        <v>14</v>
      </c>
      <c r="H152" s="4" t="str">
        <f t="shared" si="133"/>
        <v>XXX250/14</v>
      </c>
      <c r="I152" s="4" t="s">
        <v>8</v>
      </c>
      <c r="J152" s="4" t="s">
        <v>19</v>
      </c>
      <c r="K152" s="7">
        <v>0.31944444444444448</v>
      </c>
      <c r="L152" s="5">
        <v>0.32291666666666669</v>
      </c>
      <c r="M152" s="4" t="s">
        <v>23</v>
      </c>
      <c r="N152" s="5">
        <v>0.3659722222222222</v>
      </c>
      <c r="O152" s="4" t="s">
        <v>28</v>
      </c>
      <c r="P152" s="14" t="str">
        <f t="shared" si="140"/>
        <v>OK</v>
      </c>
      <c r="Q152" s="15">
        <f t="shared" si="141"/>
        <v>4.3055555555555514E-2</v>
      </c>
      <c r="R152" s="15">
        <f t="shared" si="142"/>
        <v>3.4722222222222099E-3</v>
      </c>
      <c r="S152" s="15">
        <f t="shared" si="143"/>
        <v>4.6527777777777724E-2</v>
      </c>
      <c r="T152" s="15">
        <f t="shared" si="144"/>
        <v>1.0416666666666685E-2</v>
      </c>
      <c r="U152" s="4">
        <v>38.9</v>
      </c>
      <c r="V152" s="4">
        <f>INDEX('Počty dní'!F:J,MATCH(E152,'Počty dní'!H:H,0),4)</f>
        <v>56</v>
      </c>
      <c r="W152" s="70">
        <f t="shared" si="138"/>
        <v>2178.4</v>
      </c>
    </row>
    <row r="153" spans="1:23" x14ac:dyDescent="0.3">
      <c r="A153" s="69">
        <v>712</v>
      </c>
      <c r="B153" s="4">
        <v>7112</v>
      </c>
      <c r="C153" s="4" t="s">
        <v>7</v>
      </c>
      <c r="D153" s="4"/>
      <c r="E153" s="4" t="str">
        <f t="shared" si="132"/>
        <v>X</v>
      </c>
      <c r="F153" s="4" t="s">
        <v>26</v>
      </c>
      <c r="G153" s="102">
        <v>15</v>
      </c>
      <c r="H153" s="4" t="str">
        <f t="shared" si="133"/>
        <v>XXX250/15</v>
      </c>
      <c r="I153" s="4" t="s">
        <v>8</v>
      </c>
      <c r="J153" s="4" t="s">
        <v>19</v>
      </c>
      <c r="K153" s="7">
        <v>0.37986111111111115</v>
      </c>
      <c r="L153" s="5">
        <v>0.3833333333333333</v>
      </c>
      <c r="M153" s="4" t="s">
        <v>28</v>
      </c>
      <c r="N153" s="5">
        <v>0.43055555555555558</v>
      </c>
      <c r="O153" s="4" t="s">
        <v>23</v>
      </c>
      <c r="P153" s="14" t="str">
        <f t="shared" si="140"/>
        <v>OK</v>
      </c>
      <c r="Q153" s="15">
        <f t="shared" si="141"/>
        <v>4.7222222222222276E-2</v>
      </c>
      <c r="R153" s="15">
        <f t="shared" si="142"/>
        <v>3.4722222222221544E-3</v>
      </c>
      <c r="S153" s="15">
        <f t="shared" si="143"/>
        <v>5.0694444444444431E-2</v>
      </c>
      <c r="T153" s="15">
        <f t="shared" si="144"/>
        <v>1.3888888888888951E-2</v>
      </c>
      <c r="U153" s="4">
        <v>41.5</v>
      </c>
      <c r="V153" s="4">
        <f>INDEX('Počty dní'!F:J,MATCH(E153,'Počty dní'!H:H,0),4)</f>
        <v>56</v>
      </c>
      <c r="W153" s="70">
        <f t="shared" si="138"/>
        <v>2324</v>
      </c>
    </row>
    <row r="154" spans="1:23" x14ac:dyDescent="0.3">
      <c r="A154" s="69">
        <v>712</v>
      </c>
      <c r="B154" s="4">
        <v>7112</v>
      </c>
      <c r="C154" s="4" t="s">
        <v>7</v>
      </c>
      <c r="D154" s="4"/>
      <c r="E154" s="4" t="str">
        <f>CONCATENATE(C154,D154)</f>
        <v>X</v>
      </c>
      <c r="F154" s="4" t="s">
        <v>26</v>
      </c>
      <c r="G154" s="102">
        <v>24</v>
      </c>
      <c r="H154" s="4" t="str">
        <f>CONCATENATE(F154,"/",G154)</f>
        <v>XXX250/24</v>
      </c>
      <c r="I154" s="4" t="s">
        <v>19</v>
      </c>
      <c r="J154" s="4" t="s">
        <v>19</v>
      </c>
      <c r="K154" s="7">
        <v>0.52777777777777779</v>
      </c>
      <c r="L154" s="5">
        <v>0.53125</v>
      </c>
      <c r="M154" s="4" t="s">
        <v>23</v>
      </c>
      <c r="N154" s="5">
        <v>0.57430555555555551</v>
      </c>
      <c r="O154" s="4" t="s">
        <v>28</v>
      </c>
      <c r="P154" s="14" t="str">
        <f t="shared" si="140"/>
        <v>OK</v>
      </c>
      <c r="Q154" s="15">
        <f t="shared" si="141"/>
        <v>4.3055555555555514E-2</v>
      </c>
      <c r="R154" s="15">
        <f t="shared" si="142"/>
        <v>3.4722222222222099E-3</v>
      </c>
      <c r="S154" s="15">
        <f t="shared" si="143"/>
        <v>4.6527777777777724E-2</v>
      </c>
      <c r="T154" s="15">
        <f t="shared" si="144"/>
        <v>9.722222222222221E-2</v>
      </c>
      <c r="U154" s="4">
        <v>38.9</v>
      </c>
      <c r="V154" s="4">
        <f>INDEX('Počty dní'!F:J,MATCH(E154,'Počty dní'!H:H,0),4)</f>
        <v>56</v>
      </c>
      <c r="W154" s="70">
        <f>V154*U154</f>
        <v>2178.4</v>
      </c>
    </row>
    <row r="155" spans="1:23" x14ac:dyDescent="0.3">
      <c r="A155" s="69">
        <v>712</v>
      </c>
      <c r="B155" s="4">
        <v>7112</v>
      </c>
      <c r="C155" s="4" t="s">
        <v>7</v>
      </c>
      <c r="D155" s="4"/>
      <c r="E155" s="4" t="str">
        <f>CONCATENATE(C155,D155)</f>
        <v>X</v>
      </c>
      <c r="F155" s="4" t="s">
        <v>26</v>
      </c>
      <c r="G155" s="102">
        <v>27</v>
      </c>
      <c r="H155" s="4" t="str">
        <f>CONCATENATE(F155,"/",G155)</f>
        <v>XXX250/27</v>
      </c>
      <c r="I155" s="4" t="s">
        <v>19</v>
      </c>
      <c r="J155" s="4" t="s">
        <v>19</v>
      </c>
      <c r="K155" s="7">
        <v>0.58680555555555558</v>
      </c>
      <c r="L155" s="5">
        <v>0.59166666666666667</v>
      </c>
      <c r="M155" s="4" t="s">
        <v>28</v>
      </c>
      <c r="N155" s="5">
        <v>0.63541666666666663</v>
      </c>
      <c r="O155" s="4" t="s">
        <v>23</v>
      </c>
      <c r="P155" s="14" t="str">
        <f t="shared" si="140"/>
        <v>OK</v>
      </c>
      <c r="Q155" s="15">
        <f t="shared" si="141"/>
        <v>4.3749999999999956E-2</v>
      </c>
      <c r="R155" s="15">
        <f t="shared" si="142"/>
        <v>4.8611111111110938E-3</v>
      </c>
      <c r="S155" s="15">
        <f t="shared" si="143"/>
        <v>4.8611111111111049E-2</v>
      </c>
      <c r="T155" s="15">
        <f t="shared" si="144"/>
        <v>1.2500000000000067E-2</v>
      </c>
      <c r="U155" s="4">
        <v>38.9</v>
      </c>
      <c r="V155" s="4">
        <f>INDEX('Počty dní'!F:J,MATCH(E155,'Počty dní'!H:H,0),4)</f>
        <v>56</v>
      </c>
      <c r="W155" s="70">
        <f>V155*U155</f>
        <v>2178.4</v>
      </c>
    </row>
    <row r="156" spans="1:23" x14ac:dyDescent="0.3">
      <c r="A156" s="69">
        <v>712</v>
      </c>
      <c r="B156" s="4">
        <v>7112</v>
      </c>
      <c r="C156" s="4" t="s">
        <v>7</v>
      </c>
      <c r="D156" s="4"/>
      <c r="E156" s="4" t="str">
        <f>CONCATENATE(C156,D156)</f>
        <v>X</v>
      </c>
      <c r="F156" s="4" t="s">
        <v>26</v>
      </c>
      <c r="G156" s="102">
        <v>34</v>
      </c>
      <c r="H156" s="4" t="str">
        <f>CONCATENATE(F156,"/",G156)</f>
        <v>XXX250/34</v>
      </c>
      <c r="I156" s="4" t="s">
        <v>19</v>
      </c>
      <c r="J156" s="4" t="s">
        <v>19</v>
      </c>
      <c r="K156" s="7">
        <v>0.65277777777777779</v>
      </c>
      <c r="L156" s="5">
        <v>0.65625</v>
      </c>
      <c r="M156" s="4" t="s">
        <v>23</v>
      </c>
      <c r="N156" s="5">
        <v>0.69930555555555562</v>
      </c>
      <c r="O156" s="4" t="s">
        <v>28</v>
      </c>
      <c r="P156" s="14" t="str">
        <f t="shared" si="140"/>
        <v>OK</v>
      </c>
      <c r="Q156" s="15">
        <f t="shared" si="141"/>
        <v>4.3055555555555625E-2</v>
      </c>
      <c r="R156" s="15">
        <f t="shared" si="142"/>
        <v>3.4722222222222099E-3</v>
      </c>
      <c r="S156" s="15">
        <f t="shared" si="143"/>
        <v>4.6527777777777835E-2</v>
      </c>
      <c r="T156" s="15">
        <f t="shared" si="144"/>
        <v>1.736111111111116E-2</v>
      </c>
      <c r="U156" s="4">
        <v>38.9</v>
      </c>
      <c r="V156" s="4">
        <f>INDEX('Počty dní'!F:J,MATCH(E156,'Počty dní'!H:H,0),4)</f>
        <v>56</v>
      </c>
      <c r="W156" s="70">
        <f>V156*U156</f>
        <v>2178.4</v>
      </c>
    </row>
    <row r="157" spans="1:23" x14ac:dyDescent="0.3">
      <c r="A157" s="69">
        <v>712</v>
      </c>
      <c r="B157" s="4">
        <v>7112</v>
      </c>
      <c r="C157" s="4" t="s">
        <v>7</v>
      </c>
      <c r="D157" s="4"/>
      <c r="E157" s="4" t="str">
        <f>CONCATENATE(C157,D157)</f>
        <v>X</v>
      </c>
      <c r="F157" s="4" t="s">
        <v>26</v>
      </c>
      <c r="G157" s="102">
        <v>33</v>
      </c>
      <c r="H157" s="4" t="str">
        <f>CONCATENATE(F157,"/",G157)</f>
        <v>XXX250/33</v>
      </c>
      <c r="I157" s="4" t="s">
        <v>19</v>
      </c>
      <c r="J157" s="4" t="s">
        <v>19</v>
      </c>
      <c r="K157" s="7">
        <v>0.71319444444444446</v>
      </c>
      <c r="L157" s="5">
        <v>0.71666666666666667</v>
      </c>
      <c r="M157" s="4" t="s">
        <v>28</v>
      </c>
      <c r="N157" s="5">
        <v>0.76041666666666663</v>
      </c>
      <c r="O157" s="4" t="s">
        <v>23</v>
      </c>
      <c r="P157" s="14" t="str">
        <f t="shared" si="140"/>
        <v>OK</v>
      </c>
      <c r="Q157" s="15">
        <f t="shared" si="141"/>
        <v>4.3749999999999956E-2</v>
      </c>
      <c r="R157" s="15">
        <f t="shared" si="142"/>
        <v>3.4722222222222099E-3</v>
      </c>
      <c r="S157" s="15">
        <f t="shared" si="143"/>
        <v>4.7222222222222165E-2</v>
      </c>
      <c r="T157" s="15">
        <f t="shared" si="144"/>
        <v>1.388888888888884E-2</v>
      </c>
      <c r="U157" s="4">
        <v>38.9</v>
      </c>
      <c r="V157" s="4">
        <f>INDEX('Počty dní'!F:J,MATCH(E157,'Počty dní'!H:H,0),4)</f>
        <v>56</v>
      </c>
      <c r="W157" s="70">
        <f>V157*U157</f>
        <v>2178.4</v>
      </c>
    </row>
    <row r="158" spans="1:23" ht="15" thickBot="1" x14ac:dyDescent="0.35">
      <c r="A158" s="69">
        <v>712</v>
      </c>
      <c r="B158" s="4">
        <v>7112</v>
      </c>
      <c r="C158" s="4" t="s">
        <v>7</v>
      </c>
      <c r="D158" s="4"/>
      <c r="E158" s="4" t="str">
        <f>CONCATENATE(C158,D158)</f>
        <v>X</v>
      </c>
      <c r="F158" s="4" t="s">
        <v>26</v>
      </c>
      <c r="G158" s="102">
        <v>40</v>
      </c>
      <c r="H158" s="4" t="str">
        <f>CONCATENATE(F158,"/",G158)</f>
        <v>XXX250/40</v>
      </c>
      <c r="I158" s="4" t="s">
        <v>8</v>
      </c>
      <c r="J158" s="4" t="s">
        <v>19</v>
      </c>
      <c r="K158" s="7">
        <v>0.77986111111111101</v>
      </c>
      <c r="L158" s="5">
        <v>0.78125</v>
      </c>
      <c r="M158" s="4" t="s">
        <v>23</v>
      </c>
      <c r="N158" s="5">
        <v>0.80208333333333337</v>
      </c>
      <c r="O158" s="4" t="s">
        <v>27</v>
      </c>
      <c r="P158" s="14"/>
      <c r="Q158" s="15">
        <f t="shared" si="141"/>
        <v>2.083333333333337E-2</v>
      </c>
      <c r="R158" s="15">
        <f t="shared" si="142"/>
        <v>1.388888888888995E-3</v>
      </c>
      <c r="S158" s="15">
        <f t="shared" si="143"/>
        <v>2.2222222222222365E-2</v>
      </c>
      <c r="T158" s="15">
        <f t="shared" si="144"/>
        <v>1.9444444444444375E-2</v>
      </c>
      <c r="U158" s="4">
        <v>19.100000000000001</v>
      </c>
      <c r="V158" s="4">
        <f>INDEX('Počty dní'!F:J,MATCH(E158,'Počty dní'!H:H,0),4)</f>
        <v>56</v>
      </c>
      <c r="W158" s="70">
        <f>V158*U158</f>
        <v>1069.6000000000001</v>
      </c>
    </row>
    <row r="159" spans="1:23" ht="15" thickBot="1" x14ac:dyDescent="0.35">
      <c r="A159" s="48" t="str">
        <f ca="1">CONCATENATE(INDIRECT("R[-3]C[0]",FALSE),"celkem")</f>
        <v>712celkem</v>
      </c>
      <c r="B159" s="49"/>
      <c r="C159" s="49" t="str">
        <f ca="1">INDIRECT("R[-1]C[12]",FALSE)</f>
        <v>Humpolec,,poliklinika</v>
      </c>
      <c r="D159" s="50"/>
      <c r="E159" s="49"/>
      <c r="F159" s="50"/>
      <c r="G159" s="103"/>
      <c r="H159" s="51"/>
      <c r="I159" s="52"/>
      <c r="J159" s="53" t="str">
        <f ca="1">INDIRECT("R[-3]C[0]",FALSE)</f>
        <v>V</v>
      </c>
      <c r="K159" s="54"/>
      <c r="L159" s="55"/>
      <c r="M159" s="56"/>
      <c r="N159" s="55"/>
      <c r="O159" s="57"/>
      <c r="P159" s="49"/>
      <c r="Q159" s="58">
        <f>SUM(Q148:Q158)</f>
        <v>0.34583333333333338</v>
      </c>
      <c r="R159" s="58">
        <f t="shared" ref="R159:T159" si="145">SUM(R148:R158)</f>
        <v>2.7777777777777735E-2</v>
      </c>
      <c r="S159" s="58">
        <f t="shared" si="145"/>
        <v>0.37361111111111112</v>
      </c>
      <c r="T159" s="58">
        <f t="shared" si="145"/>
        <v>0.21180555555555558</v>
      </c>
      <c r="U159" s="59">
        <f>SUM(U148:U158)</f>
        <v>308.90000000000003</v>
      </c>
      <c r="V159" s="60"/>
      <c r="W159" s="61">
        <f>SUM(W148:W158)</f>
        <v>17298.399999999998</v>
      </c>
    </row>
    <row r="160" spans="1:23" x14ac:dyDescent="0.3">
      <c r="L160" s="1"/>
      <c r="N160" s="1"/>
      <c r="Q160" s="1"/>
      <c r="R160" s="1"/>
      <c r="S160" s="1"/>
      <c r="T160" s="1"/>
    </row>
    <row r="161" spans="1:23" ht="15" thickBot="1" x14ac:dyDescent="0.35"/>
    <row r="162" spans="1:23" x14ac:dyDescent="0.3">
      <c r="A162" s="62">
        <v>713</v>
      </c>
      <c r="B162" s="63">
        <v>7113</v>
      </c>
      <c r="C162" s="63" t="s">
        <v>7</v>
      </c>
      <c r="D162" s="63"/>
      <c r="E162" s="63" t="str">
        <f t="shared" ref="E162:E171" si="146">CONCATENATE(C162,D162)</f>
        <v>X</v>
      </c>
      <c r="F162" s="63" t="s">
        <v>26</v>
      </c>
      <c r="G162" s="101">
        <v>1</v>
      </c>
      <c r="H162" s="63" t="str">
        <f t="shared" ref="H162:H173" si="147">CONCATENATE(F162,"/",G162)</f>
        <v>XXX250/1</v>
      </c>
      <c r="I162" s="63" t="s">
        <v>8</v>
      </c>
      <c r="J162" s="63" t="s">
        <v>19</v>
      </c>
      <c r="K162" s="64">
        <v>0.19652777777777777</v>
      </c>
      <c r="L162" s="65">
        <v>0.19791666666666666</v>
      </c>
      <c r="M162" s="63" t="s">
        <v>27</v>
      </c>
      <c r="N162" s="65">
        <v>0.22222222222222221</v>
      </c>
      <c r="O162" s="63" t="s">
        <v>23</v>
      </c>
      <c r="P162" s="66" t="str">
        <f t="shared" ref="P162:P172" si="148">IF(M163=O162,"OK","POZOR")</f>
        <v>OK</v>
      </c>
      <c r="Q162" s="67">
        <f t="shared" ref="Q162:Q173" si="149">IF(ISNUMBER(G162),N162-L162,IF(F162="přejezd",N162-L162,0))</f>
        <v>2.4305555555555552E-2</v>
      </c>
      <c r="R162" s="67">
        <f t="shared" ref="R162:R173" si="150">IF(ISNUMBER(G162),L162-K162,0)</f>
        <v>1.388888888888884E-3</v>
      </c>
      <c r="S162" s="67">
        <f t="shared" ref="S162:S173" si="151">Q162+R162</f>
        <v>2.5694444444444436E-2</v>
      </c>
      <c r="T162" s="67"/>
      <c r="U162" s="63">
        <v>21.7</v>
      </c>
      <c r="V162" s="63">
        <f>INDEX('Počty dní'!F:J,MATCH(E162,'Počty dní'!H:H,0),4)</f>
        <v>56</v>
      </c>
      <c r="W162" s="68">
        <f t="shared" ref="W162:W171" si="152">V162*U162</f>
        <v>1215.2</v>
      </c>
    </row>
    <row r="163" spans="1:23" x14ac:dyDescent="0.3">
      <c r="A163" s="69">
        <v>713</v>
      </c>
      <c r="B163" s="4">
        <v>7113</v>
      </c>
      <c r="C163" s="4" t="s">
        <v>7</v>
      </c>
      <c r="D163" s="4"/>
      <c r="E163" s="4" t="str">
        <f t="shared" si="146"/>
        <v>X</v>
      </c>
      <c r="F163" s="4" t="s">
        <v>26</v>
      </c>
      <c r="G163" s="102">
        <v>6</v>
      </c>
      <c r="H163" s="4" t="str">
        <f t="shared" si="147"/>
        <v>XXX250/6</v>
      </c>
      <c r="I163" s="4" t="s">
        <v>19</v>
      </c>
      <c r="J163" s="4" t="s">
        <v>19</v>
      </c>
      <c r="K163" s="7">
        <v>0.23611111111111113</v>
      </c>
      <c r="L163" s="5">
        <v>0.23958333333333334</v>
      </c>
      <c r="M163" s="4" t="s">
        <v>23</v>
      </c>
      <c r="N163" s="5">
        <v>0.28263888888888888</v>
      </c>
      <c r="O163" s="4" t="s">
        <v>28</v>
      </c>
      <c r="P163" s="14" t="str">
        <f t="shared" si="148"/>
        <v>OK</v>
      </c>
      <c r="Q163" s="15">
        <f t="shared" si="149"/>
        <v>4.3055555555555541E-2</v>
      </c>
      <c r="R163" s="15">
        <f t="shared" si="150"/>
        <v>3.4722222222222099E-3</v>
      </c>
      <c r="S163" s="15">
        <f t="shared" si="151"/>
        <v>4.6527777777777751E-2</v>
      </c>
      <c r="T163" s="15">
        <f t="shared" ref="T163:T173" si="153">K163-N162</f>
        <v>1.3888888888888923E-2</v>
      </c>
      <c r="U163" s="4">
        <v>38.9</v>
      </c>
      <c r="V163" s="4">
        <f>INDEX('Počty dní'!F:J,MATCH(E163,'Počty dní'!H:H,0),4)</f>
        <v>56</v>
      </c>
      <c r="W163" s="70">
        <f t="shared" si="152"/>
        <v>2178.4</v>
      </c>
    </row>
    <row r="164" spans="1:23" x14ac:dyDescent="0.3">
      <c r="A164" s="69">
        <v>713</v>
      </c>
      <c r="B164" s="4">
        <v>7113</v>
      </c>
      <c r="C164" s="4" t="s">
        <v>7</v>
      </c>
      <c r="D164" s="4"/>
      <c r="E164" s="4" t="str">
        <f>CONCATENATE(C164,D164)</f>
        <v>X</v>
      </c>
      <c r="F164" s="4" t="s">
        <v>26</v>
      </c>
      <c r="G164" s="102">
        <v>11</v>
      </c>
      <c r="H164" s="4" t="str">
        <f>CONCATENATE(F164,"/",G164)</f>
        <v>XXX250/11</v>
      </c>
      <c r="I164" s="4" t="s">
        <v>19</v>
      </c>
      <c r="J164" s="4" t="s">
        <v>19</v>
      </c>
      <c r="K164" s="7">
        <v>0.29652777777777778</v>
      </c>
      <c r="L164" s="5">
        <v>0.3</v>
      </c>
      <c r="M164" s="4" t="s">
        <v>28</v>
      </c>
      <c r="N164" s="5">
        <v>0.34375</v>
      </c>
      <c r="O164" s="4" t="s">
        <v>23</v>
      </c>
      <c r="P164" s="14" t="str">
        <f t="shared" si="148"/>
        <v>OK</v>
      </c>
      <c r="Q164" s="15">
        <f t="shared" si="149"/>
        <v>4.3750000000000011E-2</v>
      </c>
      <c r="R164" s="15">
        <f t="shared" si="150"/>
        <v>3.4722222222222099E-3</v>
      </c>
      <c r="S164" s="15">
        <f t="shared" si="151"/>
        <v>4.7222222222222221E-2</v>
      </c>
      <c r="T164" s="15">
        <f t="shared" si="153"/>
        <v>1.3888888888888895E-2</v>
      </c>
      <c r="U164" s="4">
        <v>38.9</v>
      </c>
      <c r="V164" s="4">
        <f>INDEX('Počty dní'!F:J,MATCH(E164,'Počty dní'!H:H,0),4)</f>
        <v>56</v>
      </c>
      <c r="W164" s="70">
        <f>V164*U164</f>
        <v>2178.4</v>
      </c>
    </row>
    <row r="165" spans="1:23" x14ac:dyDescent="0.3">
      <c r="A165" s="69">
        <v>713</v>
      </c>
      <c r="B165" s="4">
        <v>7113</v>
      </c>
      <c r="C165" s="4" t="s">
        <v>7</v>
      </c>
      <c r="D165" s="4"/>
      <c r="E165" s="4" t="str">
        <f t="shared" si="146"/>
        <v>X</v>
      </c>
      <c r="F165" s="4" t="s">
        <v>26</v>
      </c>
      <c r="G165" s="102">
        <v>20</v>
      </c>
      <c r="H165" s="4" t="str">
        <f t="shared" si="147"/>
        <v>XXX250/20</v>
      </c>
      <c r="I165" s="4" t="s">
        <v>8</v>
      </c>
      <c r="J165" s="4" t="s">
        <v>19</v>
      </c>
      <c r="K165" s="7">
        <v>0.44097222222222227</v>
      </c>
      <c r="L165" s="5">
        <v>0.44444444444444442</v>
      </c>
      <c r="M165" s="4" t="s">
        <v>23</v>
      </c>
      <c r="N165" s="5">
        <v>0.4909722222222222</v>
      </c>
      <c r="O165" s="4" t="s">
        <v>28</v>
      </c>
      <c r="P165" s="14" t="str">
        <f t="shared" si="148"/>
        <v>OK</v>
      </c>
      <c r="Q165" s="15">
        <f t="shared" si="149"/>
        <v>4.6527777777777779E-2</v>
      </c>
      <c r="R165" s="15">
        <f t="shared" si="150"/>
        <v>3.4722222222221544E-3</v>
      </c>
      <c r="S165" s="15">
        <f t="shared" si="151"/>
        <v>4.9999999999999933E-2</v>
      </c>
      <c r="T165" s="15">
        <f t="shared" si="153"/>
        <v>9.7222222222222265E-2</v>
      </c>
      <c r="U165" s="4">
        <v>41.5</v>
      </c>
      <c r="V165" s="4">
        <f>INDEX('Počty dní'!F:J,MATCH(E165,'Počty dní'!H:H,0),4)</f>
        <v>56</v>
      </c>
      <c r="W165" s="70">
        <f t="shared" si="152"/>
        <v>2324</v>
      </c>
    </row>
    <row r="166" spans="1:23" x14ac:dyDescent="0.3">
      <c r="A166" s="69">
        <v>713</v>
      </c>
      <c r="B166" s="4">
        <v>7113</v>
      </c>
      <c r="C166" s="4" t="s">
        <v>7</v>
      </c>
      <c r="D166" s="4"/>
      <c r="E166" s="4" t="str">
        <f t="shared" si="146"/>
        <v>X</v>
      </c>
      <c r="F166" s="4" t="s">
        <v>26</v>
      </c>
      <c r="G166" s="102">
        <v>21</v>
      </c>
      <c r="H166" s="4" t="str">
        <f t="shared" si="147"/>
        <v>XXX250/21</v>
      </c>
      <c r="I166" s="4" t="s">
        <v>19</v>
      </c>
      <c r="J166" s="4" t="s">
        <v>19</v>
      </c>
      <c r="K166" s="7">
        <v>0.50486111111111109</v>
      </c>
      <c r="L166" s="5">
        <v>0.5083333333333333</v>
      </c>
      <c r="M166" s="4" t="s">
        <v>28</v>
      </c>
      <c r="N166" s="5">
        <v>0.55208333333333337</v>
      </c>
      <c r="O166" s="4" t="s">
        <v>23</v>
      </c>
      <c r="P166" s="14" t="str">
        <f t="shared" si="148"/>
        <v>OK</v>
      </c>
      <c r="Q166" s="15">
        <f t="shared" si="149"/>
        <v>4.3750000000000067E-2</v>
      </c>
      <c r="R166" s="15">
        <f t="shared" si="150"/>
        <v>3.4722222222222099E-3</v>
      </c>
      <c r="S166" s="15">
        <f t="shared" si="151"/>
        <v>4.7222222222222276E-2</v>
      </c>
      <c r="T166" s="15">
        <f t="shared" si="153"/>
        <v>1.3888888888888895E-2</v>
      </c>
      <c r="U166" s="4">
        <v>38.9</v>
      </c>
      <c r="V166" s="4">
        <f>INDEX('Počty dní'!F:J,MATCH(E166,'Počty dní'!H:H,0),4)</f>
        <v>56</v>
      </c>
      <c r="W166" s="70">
        <f t="shared" si="152"/>
        <v>2178.4</v>
      </c>
    </row>
    <row r="167" spans="1:23" x14ac:dyDescent="0.3">
      <c r="A167" s="69">
        <v>713</v>
      </c>
      <c r="B167" s="4">
        <v>7113</v>
      </c>
      <c r="C167" s="4" t="str">
        <f>C166</f>
        <v>X</v>
      </c>
      <c r="D167" s="4"/>
      <c r="E167" s="4" t="str">
        <f t="shared" si="146"/>
        <v>X</v>
      </c>
      <c r="F167" s="4" t="s">
        <v>92</v>
      </c>
      <c r="G167" s="102"/>
      <c r="H167" s="4" t="str">
        <f t="shared" si="147"/>
        <v>přejezd/</v>
      </c>
      <c r="I167" s="4"/>
      <c r="J167" s="4" t="str">
        <f>J166</f>
        <v>V</v>
      </c>
      <c r="K167" s="7">
        <v>0.58333333333333337</v>
      </c>
      <c r="L167" s="5">
        <v>0.58333333333333337</v>
      </c>
      <c r="M167" s="4" t="str">
        <f>O166</f>
        <v>Pelhřimov,,aut.nádr.</v>
      </c>
      <c r="N167" s="5">
        <v>0.58888888888888891</v>
      </c>
      <c r="O167" s="4" t="str">
        <f>M168</f>
        <v>Pelhřimov,,silo</v>
      </c>
      <c r="P167" s="14" t="str">
        <f t="shared" si="148"/>
        <v>OK</v>
      </c>
      <c r="Q167" s="15">
        <f t="shared" si="149"/>
        <v>5.5555555555555358E-3</v>
      </c>
      <c r="R167" s="15">
        <f t="shared" si="150"/>
        <v>0</v>
      </c>
      <c r="S167" s="15">
        <f t="shared" si="151"/>
        <v>5.5555555555555358E-3</v>
      </c>
      <c r="T167" s="15">
        <f t="shared" si="153"/>
        <v>3.125E-2</v>
      </c>
      <c r="U167" s="4">
        <v>0</v>
      </c>
      <c r="V167" s="4">
        <f>INDEX('Počty dní'!F:J,MATCH(E167,'Počty dní'!H:H,0),4)</f>
        <v>56</v>
      </c>
      <c r="W167" s="70">
        <f t="shared" si="152"/>
        <v>0</v>
      </c>
    </row>
    <row r="168" spans="1:23" x14ac:dyDescent="0.3">
      <c r="A168" s="69">
        <v>713</v>
      </c>
      <c r="B168" s="4">
        <v>7113</v>
      </c>
      <c r="C168" s="4" t="s">
        <v>7</v>
      </c>
      <c r="D168" s="4"/>
      <c r="E168" s="4" t="str">
        <f t="shared" si="146"/>
        <v>X</v>
      </c>
      <c r="F168" s="4" t="s">
        <v>26</v>
      </c>
      <c r="G168" s="102">
        <v>28</v>
      </c>
      <c r="H168" s="4" t="str">
        <f t="shared" si="147"/>
        <v>XXX250/28</v>
      </c>
      <c r="I168" s="4" t="s">
        <v>19</v>
      </c>
      <c r="J168" s="4" t="s">
        <v>19</v>
      </c>
      <c r="K168" s="7">
        <v>0.58888888888888891</v>
      </c>
      <c r="L168" s="5">
        <v>0.59027777777777779</v>
      </c>
      <c r="M168" s="4" t="s">
        <v>29</v>
      </c>
      <c r="N168" s="5">
        <v>0.61805555555555558</v>
      </c>
      <c r="O168" s="4" t="s">
        <v>27</v>
      </c>
      <c r="P168" s="14" t="str">
        <f t="shared" si="148"/>
        <v>OK</v>
      </c>
      <c r="Q168" s="15">
        <f t="shared" si="149"/>
        <v>2.777777777777779E-2</v>
      </c>
      <c r="R168" s="15">
        <f t="shared" si="150"/>
        <v>1.388888888888884E-3</v>
      </c>
      <c r="S168" s="15">
        <f t="shared" si="151"/>
        <v>2.9166666666666674E-2</v>
      </c>
      <c r="T168" s="15">
        <f t="shared" si="153"/>
        <v>0</v>
      </c>
      <c r="U168" s="4">
        <v>22.4</v>
      </c>
      <c r="V168" s="4">
        <f>INDEX('Počty dní'!F:J,MATCH(E168,'Počty dní'!H:H,0),4)</f>
        <v>56</v>
      </c>
      <c r="W168" s="70">
        <f t="shared" si="152"/>
        <v>1254.3999999999999</v>
      </c>
    </row>
    <row r="169" spans="1:23" x14ac:dyDescent="0.3">
      <c r="A169" s="69">
        <f>A168</f>
        <v>713</v>
      </c>
      <c r="B169" s="4">
        <v>7113</v>
      </c>
      <c r="C169" s="4" t="str">
        <f>C168</f>
        <v>X</v>
      </c>
      <c r="D169" s="4"/>
      <c r="E169" s="4" t="str">
        <f t="shared" si="146"/>
        <v>X</v>
      </c>
      <c r="F169" s="4" t="s">
        <v>92</v>
      </c>
      <c r="G169" s="102"/>
      <c r="H169" s="4" t="str">
        <f t="shared" si="147"/>
        <v>přejezd/</v>
      </c>
      <c r="I169" s="4"/>
      <c r="J169" s="4" t="str">
        <f>J168</f>
        <v>V</v>
      </c>
      <c r="K169" s="7">
        <v>0.61805555555555558</v>
      </c>
      <c r="L169" s="5">
        <v>0.61805555555555558</v>
      </c>
      <c r="M169" s="4" t="str">
        <f>O168</f>
        <v>Humpolec,,poliklinika</v>
      </c>
      <c r="N169" s="5">
        <v>0.62013888888888891</v>
      </c>
      <c r="O169" s="4" t="str">
        <f>M170</f>
        <v>Humpolec,,aut.nádr.</v>
      </c>
      <c r="P169" s="14" t="str">
        <f t="shared" si="148"/>
        <v>OK</v>
      </c>
      <c r="Q169" s="15">
        <f t="shared" si="149"/>
        <v>2.0833333333333259E-3</v>
      </c>
      <c r="R169" s="15">
        <f t="shared" si="150"/>
        <v>0</v>
      </c>
      <c r="S169" s="15">
        <f t="shared" si="151"/>
        <v>2.0833333333333259E-3</v>
      </c>
      <c r="T169" s="15">
        <f t="shared" si="153"/>
        <v>0</v>
      </c>
      <c r="U169" s="4">
        <v>0</v>
      </c>
      <c r="V169" s="4">
        <f>INDEX('Počty dní'!F:J,MATCH(E169,'Počty dní'!H:H,0),4)</f>
        <v>56</v>
      </c>
      <c r="W169" s="70">
        <f t="shared" si="152"/>
        <v>0</v>
      </c>
    </row>
    <row r="170" spans="1:23" x14ac:dyDescent="0.3">
      <c r="A170" s="69">
        <v>713</v>
      </c>
      <c r="B170" s="4">
        <v>7113</v>
      </c>
      <c r="C170" s="4" t="s">
        <v>7</v>
      </c>
      <c r="D170" s="4"/>
      <c r="E170" s="4" t="str">
        <f t="shared" si="146"/>
        <v>X</v>
      </c>
      <c r="F170" s="4" t="s">
        <v>20</v>
      </c>
      <c r="G170" s="102">
        <v>19</v>
      </c>
      <c r="H170" s="4" t="str">
        <f t="shared" si="147"/>
        <v>XXX260/19</v>
      </c>
      <c r="I170" s="4" t="s">
        <v>19</v>
      </c>
      <c r="J170" s="4" t="s">
        <v>19</v>
      </c>
      <c r="K170" s="7">
        <v>0.6479166666666667</v>
      </c>
      <c r="L170" s="5">
        <v>0.65</v>
      </c>
      <c r="M170" s="4" t="s">
        <v>1</v>
      </c>
      <c r="N170" s="5">
        <v>0.68055555555555547</v>
      </c>
      <c r="O170" s="4" t="s">
        <v>18</v>
      </c>
      <c r="P170" s="14" t="str">
        <f t="shared" si="148"/>
        <v>OK</v>
      </c>
      <c r="Q170" s="15">
        <f t="shared" si="149"/>
        <v>3.0555555555555447E-2</v>
      </c>
      <c r="R170" s="15">
        <f t="shared" si="150"/>
        <v>2.0833333333333259E-3</v>
      </c>
      <c r="S170" s="15">
        <f t="shared" si="151"/>
        <v>3.2638888888888773E-2</v>
      </c>
      <c r="T170" s="15">
        <f t="shared" si="153"/>
        <v>2.777777777777779E-2</v>
      </c>
      <c r="U170" s="4">
        <v>27.4</v>
      </c>
      <c r="V170" s="4">
        <f>INDEX('Počty dní'!F:J,MATCH(E170,'Počty dní'!H:H,0),4)</f>
        <v>56</v>
      </c>
      <c r="W170" s="70">
        <f t="shared" si="152"/>
        <v>1534.3999999999999</v>
      </c>
    </row>
    <row r="171" spans="1:23" x14ac:dyDescent="0.3">
      <c r="A171" s="69">
        <v>713</v>
      </c>
      <c r="B171" s="4">
        <v>7113</v>
      </c>
      <c r="C171" s="4" t="s">
        <v>7</v>
      </c>
      <c r="D171" s="4"/>
      <c r="E171" s="4" t="str">
        <f t="shared" si="146"/>
        <v>X</v>
      </c>
      <c r="F171" s="4" t="s">
        <v>20</v>
      </c>
      <c r="G171" s="102">
        <v>22</v>
      </c>
      <c r="H171" s="4" t="str">
        <f t="shared" si="147"/>
        <v>XXX260/22</v>
      </c>
      <c r="I171" s="4" t="s">
        <v>19</v>
      </c>
      <c r="J171" s="4" t="s">
        <v>19</v>
      </c>
      <c r="K171" s="7">
        <v>0.69097222222222221</v>
      </c>
      <c r="L171" s="5">
        <v>0.69444444444444453</v>
      </c>
      <c r="M171" s="4" t="s">
        <v>18</v>
      </c>
      <c r="N171" s="5">
        <v>0.72361111111111109</v>
      </c>
      <c r="O171" s="4" t="s">
        <v>1</v>
      </c>
      <c r="P171" s="14" t="str">
        <f t="shared" si="148"/>
        <v>OK</v>
      </c>
      <c r="Q171" s="15">
        <f t="shared" si="149"/>
        <v>2.9166666666666563E-2</v>
      </c>
      <c r="R171" s="15">
        <f t="shared" si="150"/>
        <v>3.4722222222223209E-3</v>
      </c>
      <c r="S171" s="15">
        <f t="shared" si="151"/>
        <v>3.2638888888888884E-2</v>
      </c>
      <c r="T171" s="15">
        <f t="shared" si="153"/>
        <v>1.0416666666666741E-2</v>
      </c>
      <c r="U171" s="4">
        <v>27.4</v>
      </c>
      <c r="V171" s="4">
        <f>INDEX('Počty dní'!F:J,MATCH(E171,'Počty dní'!H:H,0),4)</f>
        <v>56</v>
      </c>
      <c r="W171" s="70">
        <f t="shared" si="152"/>
        <v>1534.3999999999999</v>
      </c>
    </row>
    <row r="172" spans="1:23" x14ac:dyDescent="0.3">
      <c r="A172" s="69">
        <v>713</v>
      </c>
      <c r="B172" s="4">
        <v>7113</v>
      </c>
      <c r="C172" s="4" t="s">
        <v>7</v>
      </c>
      <c r="D172" s="4"/>
      <c r="E172" s="4" t="str">
        <f>CONCATENATE(C172,D172)</f>
        <v>X</v>
      </c>
      <c r="F172" s="4" t="s">
        <v>20</v>
      </c>
      <c r="G172" s="102">
        <v>23</v>
      </c>
      <c r="H172" s="4" t="str">
        <f t="shared" si="147"/>
        <v>XXX260/23</v>
      </c>
      <c r="I172" s="4" t="s">
        <v>8</v>
      </c>
      <c r="J172" s="4" t="s">
        <v>19</v>
      </c>
      <c r="K172" s="7">
        <v>0.73125000000000007</v>
      </c>
      <c r="L172" s="5">
        <v>0.73333333333333339</v>
      </c>
      <c r="M172" s="4" t="s">
        <v>1</v>
      </c>
      <c r="N172" s="5">
        <v>0.76388888888888884</v>
      </c>
      <c r="O172" s="4" t="s">
        <v>18</v>
      </c>
      <c r="P172" s="14" t="str">
        <f t="shared" si="148"/>
        <v>OK</v>
      </c>
      <c r="Q172" s="15">
        <f t="shared" si="149"/>
        <v>3.0555555555555447E-2</v>
      </c>
      <c r="R172" s="15">
        <f t="shared" si="150"/>
        <v>2.0833333333333259E-3</v>
      </c>
      <c r="S172" s="15">
        <f t="shared" si="151"/>
        <v>3.2638888888888773E-2</v>
      </c>
      <c r="T172" s="15">
        <f t="shared" si="153"/>
        <v>7.6388888888889728E-3</v>
      </c>
      <c r="U172" s="4">
        <v>27.4</v>
      </c>
      <c r="V172" s="4">
        <f>INDEX('Počty dní'!F:J,MATCH(E172,'Počty dní'!H:H,0),4)</f>
        <v>56</v>
      </c>
      <c r="W172" s="70">
        <f>V172*U172</f>
        <v>1534.3999999999999</v>
      </c>
    </row>
    <row r="173" spans="1:23" ht="15" thickBot="1" x14ac:dyDescent="0.35">
      <c r="A173" s="82">
        <v>713</v>
      </c>
      <c r="B173" s="83">
        <v>7113</v>
      </c>
      <c r="C173" s="83" t="s">
        <v>7</v>
      </c>
      <c r="D173" s="83"/>
      <c r="E173" s="83" t="str">
        <f>CONCATENATE(C173,D173)</f>
        <v>X</v>
      </c>
      <c r="F173" s="83" t="s">
        <v>20</v>
      </c>
      <c r="G173" s="105">
        <v>26</v>
      </c>
      <c r="H173" s="83" t="str">
        <f t="shared" si="147"/>
        <v>XXX260/26</v>
      </c>
      <c r="I173" s="83" t="s">
        <v>19</v>
      </c>
      <c r="J173" s="83" t="s">
        <v>19</v>
      </c>
      <c r="K173" s="84">
        <v>0.77430555555555547</v>
      </c>
      <c r="L173" s="85">
        <v>0.77777777777777779</v>
      </c>
      <c r="M173" s="83" t="s">
        <v>18</v>
      </c>
      <c r="N173" s="85">
        <v>0.80694444444444446</v>
      </c>
      <c r="O173" s="83" t="s">
        <v>1</v>
      </c>
      <c r="P173" s="86"/>
      <c r="Q173" s="87">
        <f t="shared" si="149"/>
        <v>2.9166666666666674E-2</v>
      </c>
      <c r="R173" s="87">
        <f t="shared" si="150"/>
        <v>3.4722222222223209E-3</v>
      </c>
      <c r="S173" s="87">
        <f t="shared" si="151"/>
        <v>3.2638888888888995E-2</v>
      </c>
      <c r="T173" s="87">
        <f t="shared" si="153"/>
        <v>1.041666666666663E-2</v>
      </c>
      <c r="U173" s="83">
        <v>27.4</v>
      </c>
      <c r="V173" s="83">
        <f>INDEX('Počty dní'!F:J,MATCH(E173,'Počty dní'!H:H,0),4)</f>
        <v>56</v>
      </c>
      <c r="W173" s="88">
        <f>V173*U173</f>
        <v>1534.3999999999999</v>
      </c>
    </row>
    <row r="174" spans="1:23" ht="15" thickBot="1" x14ac:dyDescent="0.35">
      <c r="A174" s="48" t="str">
        <f ca="1">CONCATENATE(INDIRECT("R[-3]C[0]",FALSE),"celkem")</f>
        <v>713celkem</v>
      </c>
      <c r="B174" s="49"/>
      <c r="C174" s="49" t="str">
        <f ca="1">INDIRECT("R[-1]C[12]",FALSE)</f>
        <v>Humpolec,,aut.nádr.</v>
      </c>
      <c r="D174" s="50"/>
      <c r="E174" s="49"/>
      <c r="F174" s="50"/>
      <c r="G174" s="103"/>
      <c r="H174" s="51"/>
      <c r="I174" s="52"/>
      <c r="J174" s="53" t="str">
        <f ca="1">INDIRECT("R[-3]C[0]",FALSE)</f>
        <v>V</v>
      </c>
      <c r="K174" s="54"/>
      <c r="L174" s="55"/>
      <c r="M174" s="56"/>
      <c r="N174" s="55"/>
      <c r="O174" s="57"/>
      <c r="P174" s="49"/>
      <c r="Q174" s="58">
        <f>SUM(Q162:Q173)</f>
        <v>0.35624999999999973</v>
      </c>
      <c r="R174" s="58">
        <f>SUM(R162:R173)</f>
        <v>2.7777777777777846E-2</v>
      </c>
      <c r="S174" s="58">
        <f>SUM(S162:S173)</f>
        <v>0.38402777777777758</v>
      </c>
      <c r="T174" s="58">
        <f>SUM(T162:T173)</f>
        <v>0.22638888888888911</v>
      </c>
      <c r="U174" s="59">
        <f>SUM(U162:U173)</f>
        <v>311.89999999999998</v>
      </c>
      <c r="V174" s="60"/>
      <c r="W174" s="61">
        <f>SUM(W162:W173)</f>
        <v>17466.399999999998</v>
      </c>
    </row>
    <row r="175" spans="1:23" x14ac:dyDescent="0.3">
      <c r="L175" s="1"/>
      <c r="N175" s="1"/>
      <c r="Q175" s="1"/>
      <c r="R175" s="1"/>
      <c r="S175" s="1"/>
      <c r="T175" s="1"/>
    </row>
    <row r="176" spans="1:23" ht="15" thickBot="1" x14ac:dyDescent="0.35">
      <c r="L176" s="1"/>
      <c r="N176" s="1"/>
      <c r="Q176" s="1"/>
      <c r="R176" s="1"/>
      <c r="S176" s="1"/>
      <c r="T176" s="1"/>
    </row>
    <row r="177" spans="1:23" x14ac:dyDescent="0.3">
      <c r="A177" s="62">
        <v>714</v>
      </c>
      <c r="B177" s="63">
        <v>7114</v>
      </c>
      <c r="C177" s="63" t="s">
        <v>7</v>
      </c>
      <c r="D177" s="63"/>
      <c r="E177" s="63" t="str">
        <f t="shared" ref="E177:E189" si="154">CONCATENATE(C177,D177)</f>
        <v>X</v>
      </c>
      <c r="F177" s="63" t="s">
        <v>26</v>
      </c>
      <c r="G177" s="101">
        <v>2</v>
      </c>
      <c r="H177" s="63" t="str">
        <f t="shared" ref="H177:H189" si="155">CONCATENATE(F177,"/",G177)</f>
        <v>XXX250/2</v>
      </c>
      <c r="I177" s="63" t="s">
        <v>8</v>
      </c>
      <c r="J177" s="63" t="s">
        <v>19</v>
      </c>
      <c r="K177" s="64">
        <v>0.17500000000000002</v>
      </c>
      <c r="L177" s="65">
        <v>0.17708333333333334</v>
      </c>
      <c r="M177" s="63" t="s">
        <v>1</v>
      </c>
      <c r="N177" s="65">
        <v>0.19930555555555554</v>
      </c>
      <c r="O177" s="63" t="s">
        <v>28</v>
      </c>
      <c r="P177" s="66" t="str">
        <f t="shared" ref="P177:P188" si="156">IF(M178=O177,"OK","POZOR")</f>
        <v>OK</v>
      </c>
      <c r="Q177" s="67">
        <f t="shared" ref="Q177:Q189" si="157">IF(ISNUMBER(G177),N177-L177,IF(F177="přejezd",N177-L177,0))</f>
        <v>2.2222222222222199E-2</v>
      </c>
      <c r="R177" s="67">
        <f t="shared" ref="R177:R189" si="158">IF(ISNUMBER(G177),L177-K177,0)</f>
        <v>2.0833333333333259E-3</v>
      </c>
      <c r="S177" s="67">
        <f t="shared" ref="S177:S189" si="159">Q177+R177</f>
        <v>2.4305555555555525E-2</v>
      </c>
      <c r="T177" s="67"/>
      <c r="U177" s="63">
        <v>21</v>
      </c>
      <c r="V177" s="63">
        <f>INDEX('Počty dní'!F:J,MATCH(E177,'Počty dní'!H:H,0),4)</f>
        <v>56</v>
      </c>
      <c r="W177" s="68">
        <f t="shared" ref="W177:W189" si="160">V177*U177</f>
        <v>1176</v>
      </c>
    </row>
    <row r="178" spans="1:23" x14ac:dyDescent="0.3">
      <c r="A178" s="69">
        <v>714</v>
      </c>
      <c r="B178" s="4">
        <v>7114</v>
      </c>
      <c r="C178" s="4" t="s">
        <v>7</v>
      </c>
      <c r="D178" s="4"/>
      <c r="E178" s="4" t="str">
        <f t="shared" si="154"/>
        <v>X</v>
      </c>
      <c r="F178" s="4" t="s">
        <v>26</v>
      </c>
      <c r="G178" s="102">
        <v>5</v>
      </c>
      <c r="H178" s="4" t="str">
        <f t="shared" si="155"/>
        <v>XXX250/5</v>
      </c>
      <c r="I178" s="4" t="s">
        <v>19</v>
      </c>
      <c r="J178" s="4" t="s">
        <v>19</v>
      </c>
      <c r="K178" s="7">
        <v>0.21527777777777779</v>
      </c>
      <c r="L178" s="5">
        <v>0.21666666666666667</v>
      </c>
      <c r="M178" s="4" t="s">
        <v>28</v>
      </c>
      <c r="N178" s="5">
        <v>0.26041666666666669</v>
      </c>
      <c r="O178" s="4" t="s">
        <v>23</v>
      </c>
      <c r="P178" s="14" t="str">
        <f t="shared" si="156"/>
        <v>OK</v>
      </c>
      <c r="Q178" s="15">
        <f t="shared" si="157"/>
        <v>4.3750000000000011E-2</v>
      </c>
      <c r="R178" s="15">
        <f t="shared" si="158"/>
        <v>1.388888888888884E-3</v>
      </c>
      <c r="S178" s="15">
        <f t="shared" si="159"/>
        <v>4.5138888888888895E-2</v>
      </c>
      <c r="T178" s="15">
        <f t="shared" ref="T178:T189" si="161">K178-N177</f>
        <v>1.5972222222222249E-2</v>
      </c>
      <c r="U178" s="4">
        <v>38.9</v>
      </c>
      <c r="V178" s="4">
        <f>INDEX('Počty dní'!F:J,MATCH(E178,'Počty dní'!H:H,0),4)</f>
        <v>56</v>
      </c>
      <c r="W178" s="70">
        <f t="shared" si="160"/>
        <v>2178.4</v>
      </c>
    </row>
    <row r="179" spans="1:23" x14ac:dyDescent="0.3">
      <c r="A179" s="69">
        <v>714</v>
      </c>
      <c r="B179" s="4">
        <v>7114</v>
      </c>
      <c r="C179" s="4" t="s">
        <v>7</v>
      </c>
      <c r="D179" s="4">
        <v>35</v>
      </c>
      <c r="E179" s="4" t="str">
        <f t="shared" si="154"/>
        <v>X35</v>
      </c>
      <c r="F179" s="4" t="s">
        <v>26</v>
      </c>
      <c r="G179" s="102">
        <v>212</v>
      </c>
      <c r="H179" s="4" t="str">
        <f t="shared" si="155"/>
        <v>XXX250/212</v>
      </c>
      <c r="I179" s="4" t="s">
        <v>19</v>
      </c>
      <c r="J179" s="4" t="s">
        <v>19</v>
      </c>
      <c r="K179" s="7">
        <v>0.27777777777777779</v>
      </c>
      <c r="L179" s="5">
        <v>0.28125</v>
      </c>
      <c r="M179" s="4" t="s">
        <v>23</v>
      </c>
      <c r="N179" s="5">
        <v>0.32430555555555557</v>
      </c>
      <c r="O179" s="4" t="s">
        <v>28</v>
      </c>
      <c r="P179" s="14" t="str">
        <f t="shared" si="156"/>
        <v>OK</v>
      </c>
      <c r="Q179" s="15">
        <f t="shared" si="157"/>
        <v>4.3055555555555569E-2</v>
      </c>
      <c r="R179" s="15">
        <f t="shared" si="158"/>
        <v>3.4722222222222099E-3</v>
      </c>
      <c r="S179" s="15">
        <f t="shared" si="159"/>
        <v>4.6527777777777779E-2</v>
      </c>
      <c r="T179" s="15">
        <f t="shared" si="161"/>
        <v>1.7361111111111105E-2</v>
      </c>
      <c r="U179" s="4">
        <v>38.9</v>
      </c>
      <c r="V179" s="4">
        <f>INDEX('Počty dní'!F:J,MATCH(E179,'Počty dní'!H:H,0),4)</f>
        <v>56</v>
      </c>
      <c r="W179" s="70">
        <f t="shared" si="160"/>
        <v>2178.4</v>
      </c>
    </row>
    <row r="180" spans="1:23" x14ac:dyDescent="0.3">
      <c r="A180" s="69">
        <v>714</v>
      </c>
      <c r="B180" s="4">
        <v>7114</v>
      </c>
      <c r="C180" s="4" t="s">
        <v>7</v>
      </c>
      <c r="D180" s="4"/>
      <c r="E180" s="4" t="str">
        <f t="shared" si="154"/>
        <v>X</v>
      </c>
      <c r="F180" s="4" t="s">
        <v>26</v>
      </c>
      <c r="G180" s="102">
        <v>13</v>
      </c>
      <c r="H180" s="4" t="str">
        <f t="shared" si="155"/>
        <v>XXX250/13</v>
      </c>
      <c r="I180" s="4" t="s">
        <v>8</v>
      </c>
      <c r="J180" s="4" t="s">
        <v>19</v>
      </c>
      <c r="K180" s="7">
        <v>0.33819444444444446</v>
      </c>
      <c r="L180" s="5">
        <v>0.34166666666666662</v>
      </c>
      <c r="M180" s="4" t="s">
        <v>28</v>
      </c>
      <c r="N180" s="5">
        <v>0.38541666666666669</v>
      </c>
      <c r="O180" s="4" t="s">
        <v>23</v>
      </c>
      <c r="P180" s="14" t="str">
        <f t="shared" si="156"/>
        <v>OK</v>
      </c>
      <c r="Q180" s="15">
        <f t="shared" si="157"/>
        <v>4.3750000000000067E-2</v>
      </c>
      <c r="R180" s="15">
        <f t="shared" si="158"/>
        <v>3.4722222222221544E-3</v>
      </c>
      <c r="S180" s="15">
        <f t="shared" si="159"/>
        <v>4.7222222222222221E-2</v>
      </c>
      <c r="T180" s="15">
        <f t="shared" si="161"/>
        <v>1.3888888888888895E-2</v>
      </c>
      <c r="U180" s="4">
        <v>38.9</v>
      </c>
      <c r="V180" s="4">
        <f>INDEX('Počty dní'!F:J,MATCH(E180,'Počty dní'!H:H,0),4)</f>
        <v>56</v>
      </c>
      <c r="W180" s="70">
        <f t="shared" si="160"/>
        <v>2178.4</v>
      </c>
    </row>
    <row r="181" spans="1:23" x14ac:dyDescent="0.3">
      <c r="A181" s="69">
        <v>714</v>
      </c>
      <c r="B181" s="4">
        <v>7114</v>
      </c>
      <c r="C181" s="4" t="s">
        <v>7</v>
      </c>
      <c r="D181" s="4"/>
      <c r="E181" s="4" t="str">
        <f t="shared" si="154"/>
        <v>X</v>
      </c>
      <c r="F181" s="4" t="s">
        <v>26</v>
      </c>
      <c r="G181" s="102">
        <v>22</v>
      </c>
      <c r="H181" s="4" t="str">
        <f t="shared" si="155"/>
        <v>XXX250/22</v>
      </c>
      <c r="I181" s="4" t="s">
        <v>19</v>
      </c>
      <c r="J181" s="4" t="s">
        <v>19</v>
      </c>
      <c r="K181" s="7">
        <v>0.4861111111111111</v>
      </c>
      <c r="L181" s="5">
        <v>0.48958333333333331</v>
      </c>
      <c r="M181" s="4" t="s">
        <v>23</v>
      </c>
      <c r="N181" s="5">
        <v>0.53263888888888888</v>
      </c>
      <c r="O181" s="4" t="s">
        <v>28</v>
      </c>
      <c r="P181" s="14" t="str">
        <f t="shared" si="156"/>
        <v>OK</v>
      </c>
      <c r="Q181" s="15">
        <f t="shared" si="157"/>
        <v>4.3055555555555569E-2</v>
      </c>
      <c r="R181" s="15">
        <f t="shared" si="158"/>
        <v>3.4722222222222099E-3</v>
      </c>
      <c r="S181" s="15">
        <f t="shared" si="159"/>
        <v>4.6527777777777779E-2</v>
      </c>
      <c r="T181" s="15">
        <f t="shared" si="161"/>
        <v>0.10069444444444442</v>
      </c>
      <c r="U181" s="4">
        <v>38.9</v>
      </c>
      <c r="V181" s="4">
        <f>INDEX('Počty dní'!F:J,MATCH(E181,'Počty dní'!H:H,0),4)</f>
        <v>56</v>
      </c>
      <c r="W181" s="70">
        <f t="shared" si="160"/>
        <v>2178.4</v>
      </c>
    </row>
    <row r="182" spans="1:23" x14ac:dyDescent="0.3">
      <c r="A182" s="69">
        <v>714</v>
      </c>
      <c r="B182" s="4">
        <v>7114</v>
      </c>
      <c r="C182" s="4" t="s">
        <v>7</v>
      </c>
      <c r="D182" s="4"/>
      <c r="E182" s="4" t="str">
        <f t="shared" si="154"/>
        <v>X</v>
      </c>
      <c r="F182" s="4" t="s">
        <v>26</v>
      </c>
      <c r="G182" s="102">
        <v>23</v>
      </c>
      <c r="H182" s="4" t="str">
        <f t="shared" si="155"/>
        <v>XXX250/23</v>
      </c>
      <c r="I182" s="4" t="s">
        <v>19</v>
      </c>
      <c r="J182" s="4" t="s">
        <v>19</v>
      </c>
      <c r="K182" s="7">
        <v>0.54652777777777783</v>
      </c>
      <c r="L182" s="5">
        <v>0.54999999999999993</v>
      </c>
      <c r="M182" s="4" t="s">
        <v>28</v>
      </c>
      <c r="N182" s="5">
        <v>0.59375</v>
      </c>
      <c r="O182" s="4" t="s">
        <v>23</v>
      </c>
      <c r="P182" s="14" t="str">
        <f t="shared" si="156"/>
        <v>OK</v>
      </c>
      <c r="Q182" s="15">
        <f t="shared" si="157"/>
        <v>4.3750000000000067E-2</v>
      </c>
      <c r="R182" s="15">
        <f t="shared" si="158"/>
        <v>3.4722222222220989E-3</v>
      </c>
      <c r="S182" s="15">
        <f t="shared" si="159"/>
        <v>4.7222222222222165E-2</v>
      </c>
      <c r="T182" s="15">
        <f t="shared" si="161"/>
        <v>1.3888888888888951E-2</v>
      </c>
      <c r="U182" s="4">
        <v>38.9</v>
      </c>
      <c r="V182" s="4">
        <f>INDEX('Počty dní'!F:J,MATCH(E182,'Počty dní'!H:H,0),4)</f>
        <v>56</v>
      </c>
      <c r="W182" s="70">
        <f t="shared" si="160"/>
        <v>2178.4</v>
      </c>
    </row>
    <row r="183" spans="1:23" x14ac:dyDescent="0.3">
      <c r="A183" s="69">
        <v>714</v>
      </c>
      <c r="B183" s="4">
        <v>7114</v>
      </c>
      <c r="C183" s="4" t="s">
        <v>7</v>
      </c>
      <c r="D183" s="4"/>
      <c r="E183" s="4" t="str">
        <f t="shared" si="154"/>
        <v>X</v>
      </c>
      <c r="F183" s="4" t="s">
        <v>26</v>
      </c>
      <c r="G183" s="102">
        <v>30</v>
      </c>
      <c r="H183" s="4" t="str">
        <f t="shared" si="155"/>
        <v>XXX250/30</v>
      </c>
      <c r="I183" s="4" t="s">
        <v>19</v>
      </c>
      <c r="J183" s="4" t="s">
        <v>19</v>
      </c>
      <c r="K183" s="7">
        <v>0.60763888888888895</v>
      </c>
      <c r="L183" s="5">
        <v>0.61458333333333337</v>
      </c>
      <c r="M183" s="4" t="s">
        <v>23</v>
      </c>
      <c r="N183" s="5">
        <v>0.65763888888888888</v>
      </c>
      <c r="O183" s="4" t="s">
        <v>28</v>
      </c>
      <c r="P183" s="14" t="str">
        <f t="shared" si="156"/>
        <v>OK</v>
      </c>
      <c r="Q183" s="15">
        <f t="shared" si="157"/>
        <v>4.3055555555555514E-2</v>
      </c>
      <c r="R183" s="15">
        <f t="shared" si="158"/>
        <v>6.9444444444444198E-3</v>
      </c>
      <c r="S183" s="15">
        <f t="shared" si="159"/>
        <v>4.9999999999999933E-2</v>
      </c>
      <c r="T183" s="15">
        <f t="shared" si="161"/>
        <v>1.3888888888888951E-2</v>
      </c>
      <c r="U183" s="4">
        <v>38.9</v>
      </c>
      <c r="V183" s="4">
        <f>INDEX('Počty dní'!F:J,MATCH(E183,'Počty dní'!H:H,0),4)</f>
        <v>56</v>
      </c>
      <c r="W183" s="70">
        <f t="shared" si="160"/>
        <v>2178.4</v>
      </c>
    </row>
    <row r="184" spans="1:23" x14ac:dyDescent="0.3">
      <c r="A184" s="69">
        <v>714</v>
      </c>
      <c r="B184" s="4">
        <v>7114</v>
      </c>
      <c r="C184" s="4" t="s">
        <v>7</v>
      </c>
      <c r="D184" s="4"/>
      <c r="E184" s="4" t="str">
        <f t="shared" si="154"/>
        <v>X</v>
      </c>
      <c r="F184" s="4" t="s">
        <v>26</v>
      </c>
      <c r="G184" s="102">
        <v>31</v>
      </c>
      <c r="H184" s="4" t="str">
        <f t="shared" si="155"/>
        <v>XXX250/31</v>
      </c>
      <c r="I184" s="4" t="s">
        <v>19</v>
      </c>
      <c r="J184" s="4" t="s">
        <v>19</v>
      </c>
      <c r="K184" s="7">
        <v>0.67152777777777783</v>
      </c>
      <c r="L184" s="5">
        <v>0.67499999999999993</v>
      </c>
      <c r="M184" s="4" t="s">
        <v>28</v>
      </c>
      <c r="N184" s="5">
        <v>0.71875</v>
      </c>
      <c r="O184" s="4" t="s">
        <v>23</v>
      </c>
      <c r="P184" s="14" t="str">
        <f t="shared" si="156"/>
        <v>OK</v>
      </c>
      <c r="Q184" s="15">
        <f t="shared" si="157"/>
        <v>4.3750000000000067E-2</v>
      </c>
      <c r="R184" s="15">
        <f t="shared" si="158"/>
        <v>3.4722222222220989E-3</v>
      </c>
      <c r="S184" s="15">
        <f t="shared" si="159"/>
        <v>4.7222222222222165E-2</v>
      </c>
      <c r="T184" s="15">
        <f t="shared" si="161"/>
        <v>1.3888888888888951E-2</v>
      </c>
      <c r="U184" s="4">
        <v>38.9</v>
      </c>
      <c r="V184" s="4">
        <f>INDEX('Počty dní'!F:J,MATCH(E184,'Počty dní'!H:H,0),4)</f>
        <v>56</v>
      </c>
      <c r="W184" s="70">
        <f t="shared" si="160"/>
        <v>2178.4</v>
      </c>
    </row>
    <row r="185" spans="1:23" x14ac:dyDescent="0.3">
      <c r="A185" s="69">
        <v>714</v>
      </c>
      <c r="B185" s="4">
        <v>7114</v>
      </c>
      <c r="C185" s="4" t="s">
        <v>7</v>
      </c>
      <c r="D185" s="4"/>
      <c r="E185" s="4" t="str">
        <f t="shared" si="154"/>
        <v>X</v>
      </c>
      <c r="F185" s="4" t="s">
        <v>26</v>
      </c>
      <c r="G185" s="102">
        <v>38</v>
      </c>
      <c r="H185" s="4" t="str">
        <f t="shared" si="155"/>
        <v>XXX250/38</v>
      </c>
      <c r="I185" s="4" t="s">
        <v>8</v>
      </c>
      <c r="J185" s="4" t="s">
        <v>19</v>
      </c>
      <c r="K185" s="7">
        <v>0.73263888888888884</v>
      </c>
      <c r="L185" s="5">
        <v>0.73611111111111116</v>
      </c>
      <c r="M185" s="4" t="s">
        <v>23</v>
      </c>
      <c r="N185" s="5">
        <v>0.78263888888888899</v>
      </c>
      <c r="O185" s="4" t="s">
        <v>28</v>
      </c>
      <c r="P185" s="14" t="str">
        <f t="shared" si="156"/>
        <v>OK</v>
      </c>
      <c r="Q185" s="15">
        <f t="shared" si="157"/>
        <v>4.6527777777777835E-2</v>
      </c>
      <c r="R185" s="15">
        <f t="shared" si="158"/>
        <v>3.4722222222223209E-3</v>
      </c>
      <c r="S185" s="15">
        <f t="shared" si="159"/>
        <v>5.0000000000000155E-2</v>
      </c>
      <c r="T185" s="15">
        <f t="shared" si="161"/>
        <v>1.388888888888884E-2</v>
      </c>
      <c r="U185" s="4">
        <v>41.5</v>
      </c>
      <c r="V185" s="4">
        <f>INDEX('Počty dní'!F:J,MATCH(E185,'Počty dní'!H:H,0),4)</f>
        <v>56</v>
      </c>
      <c r="W185" s="70">
        <f t="shared" si="160"/>
        <v>2324</v>
      </c>
    </row>
    <row r="186" spans="1:23" x14ac:dyDescent="0.3">
      <c r="A186" s="69">
        <v>714</v>
      </c>
      <c r="B186" s="4">
        <v>7114</v>
      </c>
      <c r="C186" s="4" t="s">
        <v>7</v>
      </c>
      <c r="D186" s="4"/>
      <c r="E186" s="4" t="str">
        <f t="shared" si="154"/>
        <v>X</v>
      </c>
      <c r="F186" s="4" t="s">
        <v>26</v>
      </c>
      <c r="G186" s="102">
        <v>37</v>
      </c>
      <c r="H186" s="4" t="str">
        <f t="shared" si="155"/>
        <v>XXX250/37</v>
      </c>
      <c r="I186" s="4" t="s">
        <v>8</v>
      </c>
      <c r="J186" s="4" t="s">
        <v>19</v>
      </c>
      <c r="K186" s="7">
        <v>0.79999999999999993</v>
      </c>
      <c r="L186" s="5">
        <v>0.80208333333333337</v>
      </c>
      <c r="M186" s="4" t="s">
        <v>28</v>
      </c>
      <c r="N186" s="5">
        <v>0.84375</v>
      </c>
      <c r="O186" s="4" t="s">
        <v>23</v>
      </c>
      <c r="P186" s="14" t="str">
        <f t="shared" si="156"/>
        <v>OK</v>
      </c>
      <c r="Q186" s="15">
        <f t="shared" si="157"/>
        <v>4.166666666666663E-2</v>
      </c>
      <c r="R186" s="15">
        <f t="shared" si="158"/>
        <v>2.083333333333437E-3</v>
      </c>
      <c r="S186" s="15">
        <f t="shared" si="159"/>
        <v>4.3750000000000067E-2</v>
      </c>
      <c r="T186" s="15">
        <f t="shared" si="161"/>
        <v>1.7361111111110938E-2</v>
      </c>
      <c r="U186" s="4">
        <v>38.9</v>
      </c>
      <c r="V186" s="4">
        <f>INDEX('Počty dní'!F:J,MATCH(E186,'Počty dní'!H:H,0),4)</f>
        <v>56</v>
      </c>
      <c r="W186" s="70">
        <f t="shared" si="160"/>
        <v>2178.4</v>
      </c>
    </row>
    <row r="187" spans="1:23" x14ac:dyDescent="0.3">
      <c r="A187" s="69">
        <v>714</v>
      </c>
      <c r="B187" s="4">
        <v>7114</v>
      </c>
      <c r="C187" s="4" t="s">
        <v>7</v>
      </c>
      <c r="D187" s="4"/>
      <c r="E187" s="4" t="str">
        <f t="shared" si="154"/>
        <v>X</v>
      </c>
      <c r="F187" s="4" t="s">
        <v>26</v>
      </c>
      <c r="G187" s="102">
        <v>42</v>
      </c>
      <c r="H187" s="4" t="str">
        <f t="shared" si="155"/>
        <v>XXX250/42</v>
      </c>
      <c r="I187" s="4" t="s">
        <v>8</v>
      </c>
      <c r="J187" s="4" t="s">
        <v>19</v>
      </c>
      <c r="K187" s="7">
        <v>0.8847222222222223</v>
      </c>
      <c r="L187" s="5">
        <v>0.88541666666666663</v>
      </c>
      <c r="M187" s="4" t="s">
        <v>23</v>
      </c>
      <c r="N187" s="5">
        <v>0.90416666666666667</v>
      </c>
      <c r="O187" s="4" t="s">
        <v>27</v>
      </c>
      <c r="P187" s="14" t="str">
        <f t="shared" si="156"/>
        <v>OK</v>
      </c>
      <c r="Q187" s="15">
        <f t="shared" si="157"/>
        <v>1.8750000000000044E-2</v>
      </c>
      <c r="R187" s="15">
        <f t="shared" si="158"/>
        <v>6.9444444444433095E-4</v>
      </c>
      <c r="S187" s="15">
        <f t="shared" si="159"/>
        <v>1.9444444444444375E-2</v>
      </c>
      <c r="T187" s="15">
        <f t="shared" si="161"/>
        <v>4.0972222222222299E-2</v>
      </c>
      <c r="U187" s="4">
        <v>19.100000000000001</v>
      </c>
      <c r="V187" s="4">
        <f>INDEX('Počty dní'!F:J,MATCH(E187,'Počty dní'!H:H,0),4)</f>
        <v>56</v>
      </c>
      <c r="W187" s="70">
        <f t="shared" si="160"/>
        <v>1069.6000000000001</v>
      </c>
    </row>
    <row r="188" spans="1:23" x14ac:dyDescent="0.3">
      <c r="A188" s="69">
        <v>714</v>
      </c>
      <c r="B188" s="4">
        <v>7114</v>
      </c>
      <c r="C188" s="4" t="s">
        <v>7</v>
      </c>
      <c r="D188" s="4"/>
      <c r="E188" s="4" t="str">
        <f t="shared" si="154"/>
        <v>X</v>
      </c>
      <c r="F188" s="4" t="s">
        <v>26</v>
      </c>
      <c r="G188" s="102">
        <v>39</v>
      </c>
      <c r="H188" s="4" t="str">
        <f t="shared" si="155"/>
        <v>XXX250/39</v>
      </c>
      <c r="I188" s="4" t="s">
        <v>8</v>
      </c>
      <c r="J188" s="4" t="s">
        <v>19</v>
      </c>
      <c r="K188" s="7">
        <v>0.92499999999999993</v>
      </c>
      <c r="L188" s="5">
        <v>0.92569444444444438</v>
      </c>
      <c r="M188" s="4" t="s">
        <v>27</v>
      </c>
      <c r="N188" s="5">
        <v>0.94374999999999998</v>
      </c>
      <c r="O188" s="4" t="s">
        <v>23</v>
      </c>
      <c r="P188" s="14" t="str">
        <f t="shared" si="156"/>
        <v>OK</v>
      </c>
      <c r="Q188" s="15">
        <f t="shared" si="157"/>
        <v>1.8055555555555602E-2</v>
      </c>
      <c r="R188" s="15">
        <f t="shared" si="158"/>
        <v>6.9444444444444198E-4</v>
      </c>
      <c r="S188" s="15">
        <f t="shared" si="159"/>
        <v>1.8750000000000044E-2</v>
      </c>
      <c r="T188" s="15">
        <f t="shared" si="161"/>
        <v>2.0833333333333259E-2</v>
      </c>
      <c r="U188" s="4">
        <v>19.100000000000001</v>
      </c>
      <c r="V188" s="4">
        <f>INDEX('Počty dní'!F:J,MATCH(E188,'Počty dní'!H:H,0),4)</f>
        <v>56</v>
      </c>
      <c r="W188" s="70">
        <f t="shared" si="160"/>
        <v>1069.6000000000001</v>
      </c>
    </row>
    <row r="189" spans="1:23" ht="15" thickBot="1" x14ac:dyDescent="0.35">
      <c r="A189" s="82">
        <v>714</v>
      </c>
      <c r="B189" s="83">
        <v>7114</v>
      </c>
      <c r="C189" s="83" t="s">
        <v>7</v>
      </c>
      <c r="D189" s="83"/>
      <c r="E189" s="83" t="str">
        <f t="shared" si="154"/>
        <v>X</v>
      </c>
      <c r="F189" s="83" t="s">
        <v>26</v>
      </c>
      <c r="G189" s="105">
        <v>44</v>
      </c>
      <c r="H189" s="83" t="str">
        <f t="shared" si="155"/>
        <v>XXX250/44</v>
      </c>
      <c r="I189" s="83" t="s">
        <v>8</v>
      </c>
      <c r="J189" s="83" t="s">
        <v>19</v>
      </c>
      <c r="K189" s="84">
        <v>0.94374999999999998</v>
      </c>
      <c r="L189" s="85">
        <v>0.94444444444444453</v>
      </c>
      <c r="M189" s="83" t="s">
        <v>23</v>
      </c>
      <c r="N189" s="85">
        <v>0.96319444444444446</v>
      </c>
      <c r="O189" s="83" t="s">
        <v>27</v>
      </c>
      <c r="P189" s="86"/>
      <c r="Q189" s="87">
        <f t="shared" si="157"/>
        <v>1.8749999999999933E-2</v>
      </c>
      <c r="R189" s="87">
        <f t="shared" si="158"/>
        <v>6.94444444444553E-4</v>
      </c>
      <c r="S189" s="87">
        <f t="shared" si="159"/>
        <v>1.9444444444444486E-2</v>
      </c>
      <c r="T189" s="87">
        <f t="shared" si="161"/>
        <v>0</v>
      </c>
      <c r="U189" s="83">
        <v>19.100000000000001</v>
      </c>
      <c r="V189" s="83">
        <f>INDEX('Počty dní'!F:J,MATCH(E189,'Počty dní'!H:H,0),4)</f>
        <v>56</v>
      </c>
      <c r="W189" s="88">
        <f t="shared" si="160"/>
        <v>1069.6000000000001</v>
      </c>
    </row>
    <row r="190" spans="1:23" ht="15" thickBot="1" x14ac:dyDescent="0.35">
      <c r="A190" s="48" t="str">
        <f ca="1">CONCATENATE(INDIRECT("R[-3]C[0]",FALSE),"celkem")</f>
        <v>714celkem</v>
      </c>
      <c r="B190" s="49"/>
      <c r="C190" s="49" t="str">
        <f ca="1">INDIRECT("R[-1]C[12]",FALSE)</f>
        <v>Humpolec,,poliklinika</v>
      </c>
      <c r="D190" s="50"/>
      <c r="E190" s="49"/>
      <c r="F190" s="50"/>
      <c r="G190" s="103"/>
      <c r="H190" s="51"/>
      <c r="I190" s="52"/>
      <c r="J190" s="53" t="str">
        <f ca="1">INDIRECT("R[-3]C[0]",FALSE)</f>
        <v>V</v>
      </c>
      <c r="K190" s="54"/>
      <c r="L190" s="55"/>
      <c r="M190" s="56"/>
      <c r="N190" s="55"/>
      <c r="O190" s="57"/>
      <c r="P190" s="49"/>
      <c r="Q190" s="58">
        <f>SUM(Q177:Q189)</f>
        <v>0.47013888888888911</v>
      </c>
      <c r="R190" s="58">
        <f t="shared" ref="R190:T190" si="162">SUM(R177:R189)</f>
        <v>3.5416666666666485E-2</v>
      </c>
      <c r="S190" s="58">
        <f t="shared" si="162"/>
        <v>0.50555555555555554</v>
      </c>
      <c r="T190" s="58">
        <f t="shared" si="162"/>
        <v>0.28263888888888888</v>
      </c>
      <c r="U190" s="59">
        <f>SUM(U177:U189)</f>
        <v>431.00000000000006</v>
      </c>
      <c r="V190" s="60"/>
      <c r="W190" s="61">
        <f>SUM(W177:W189)</f>
        <v>24135.999999999996</v>
      </c>
    </row>
    <row r="191" spans="1:23" x14ac:dyDescent="0.3">
      <c r="L191" s="1"/>
      <c r="N191" s="1"/>
      <c r="Q191" s="1"/>
      <c r="R191" s="1"/>
      <c r="S191" s="1"/>
      <c r="T191" s="1"/>
    </row>
    <row r="192" spans="1:23" ht="15" thickBot="1" x14ac:dyDescent="0.35"/>
    <row r="193" spans="1:23" x14ac:dyDescent="0.3">
      <c r="A193" s="62">
        <v>716</v>
      </c>
      <c r="B193" s="63">
        <v>7116</v>
      </c>
      <c r="C193" s="63" t="s">
        <v>7</v>
      </c>
      <c r="D193" s="63"/>
      <c r="E193" s="63" t="str">
        <f t="shared" ref="E193:E206" si="163">CONCATENATE(C193,D193)</f>
        <v>X</v>
      </c>
      <c r="F193" s="63" t="s">
        <v>9</v>
      </c>
      <c r="G193" s="101">
        <v>1</v>
      </c>
      <c r="H193" s="63" t="str">
        <f t="shared" ref="H193:H206" si="164">CONCATENATE(F193,"/",G193)</f>
        <v>XXX257/1</v>
      </c>
      <c r="I193" s="63" t="s">
        <v>8</v>
      </c>
      <c r="J193" s="63" t="s">
        <v>8</v>
      </c>
      <c r="K193" s="64">
        <v>0.18541666666666667</v>
      </c>
      <c r="L193" s="65">
        <v>0.18611111111111112</v>
      </c>
      <c r="M193" s="63" t="s">
        <v>1</v>
      </c>
      <c r="N193" s="65">
        <v>0.20694444444444446</v>
      </c>
      <c r="O193" s="63" t="s">
        <v>10</v>
      </c>
      <c r="P193" s="66" t="str">
        <f t="shared" ref="P193:P205" si="165">IF(M194=O193,"OK","POZOR")</f>
        <v>OK</v>
      </c>
      <c r="Q193" s="67">
        <f t="shared" ref="Q193:Q206" si="166">IF(ISNUMBER(G193),N193-L193,IF(F193="přejezd",N193-L193,0))</f>
        <v>2.0833333333333343E-2</v>
      </c>
      <c r="R193" s="67">
        <f t="shared" ref="R193:R206" si="167">IF(ISNUMBER(G193),L193-K193,0)</f>
        <v>6.9444444444444198E-4</v>
      </c>
      <c r="S193" s="67">
        <f t="shared" ref="S193:S206" si="168">Q193+R193</f>
        <v>2.1527777777777785E-2</v>
      </c>
      <c r="T193" s="67"/>
      <c r="U193" s="63">
        <v>16</v>
      </c>
      <c r="V193" s="63">
        <f>INDEX('Počty dní'!F:J,MATCH(E193,'Počty dní'!H:H,0),4)</f>
        <v>56</v>
      </c>
      <c r="W193" s="68">
        <f t="shared" ref="W193:W206" si="169">V193*U193</f>
        <v>896</v>
      </c>
    </row>
    <row r="194" spans="1:23" x14ac:dyDescent="0.3">
      <c r="A194" s="69">
        <v>716</v>
      </c>
      <c r="B194" s="4">
        <v>7116</v>
      </c>
      <c r="C194" s="4" t="s">
        <v>7</v>
      </c>
      <c r="D194" s="4"/>
      <c r="E194" s="4" t="str">
        <f t="shared" si="163"/>
        <v>X</v>
      </c>
      <c r="F194" s="4" t="s">
        <v>9</v>
      </c>
      <c r="G194" s="102">
        <v>2</v>
      </c>
      <c r="H194" s="4" t="str">
        <f t="shared" si="164"/>
        <v>XXX257/2</v>
      </c>
      <c r="I194" s="4" t="s">
        <v>8</v>
      </c>
      <c r="J194" s="4" t="s">
        <v>8</v>
      </c>
      <c r="K194" s="7">
        <v>0.21249999999999999</v>
      </c>
      <c r="L194" s="5">
        <v>0.21319444444444444</v>
      </c>
      <c r="M194" s="4" t="s">
        <v>10</v>
      </c>
      <c r="N194" s="5">
        <v>0.23333333333333331</v>
      </c>
      <c r="O194" s="4" t="s">
        <v>1</v>
      </c>
      <c r="P194" s="14" t="str">
        <f t="shared" si="165"/>
        <v>OK</v>
      </c>
      <c r="Q194" s="15">
        <f t="shared" si="166"/>
        <v>2.0138888888888873E-2</v>
      </c>
      <c r="R194" s="15">
        <f t="shared" si="167"/>
        <v>6.9444444444444198E-4</v>
      </c>
      <c r="S194" s="15">
        <f t="shared" si="168"/>
        <v>2.0833333333333315E-2</v>
      </c>
      <c r="T194" s="15">
        <f t="shared" ref="T194:T206" si="170">K194-N193</f>
        <v>5.5555555555555358E-3</v>
      </c>
      <c r="U194" s="4">
        <v>16</v>
      </c>
      <c r="V194" s="4">
        <f>INDEX('Počty dní'!F:J,MATCH(E194,'Počty dní'!H:H,0),4)</f>
        <v>56</v>
      </c>
      <c r="W194" s="70">
        <f t="shared" si="169"/>
        <v>896</v>
      </c>
    </row>
    <row r="195" spans="1:23" x14ac:dyDescent="0.3">
      <c r="A195" s="69">
        <v>716</v>
      </c>
      <c r="B195" s="4">
        <v>7116</v>
      </c>
      <c r="C195" s="4" t="s">
        <v>7</v>
      </c>
      <c r="D195" s="4"/>
      <c r="E195" s="4" t="str">
        <f t="shared" si="163"/>
        <v>X</v>
      </c>
      <c r="F195" s="4" t="s">
        <v>9</v>
      </c>
      <c r="G195" s="102">
        <v>3</v>
      </c>
      <c r="H195" s="4" t="str">
        <f t="shared" si="164"/>
        <v>XXX257/3</v>
      </c>
      <c r="I195" s="4" t="s">
        <v>8</v>
      </c>
      <c r="J195" s="4" t="s">
        <v>8</v>
      </c>
      <c r="K195" s="7">
        <v>0.26527777777777778</v>
      </c>
      <c r="L195" s="5">
        <v>0.26597222222222222</v>
      </c>
      <c r="M195" s="4" t="s">
        <v>1</v>
      </c>
      <c r="N195" s="5">
        <v>0.28680555555555554</v>
      </c>
      <c r="O195" s="4" t="s">
        <v>10</v>
      </c>
      <c r="P195" s="14" t="str">
        <f t="shared" si="165"/>
        <v>OK</v>
      </c>
      <c r="Q195" s="15">
        <f t="shared" si="166"/>
        <v>2.0833333333333315E-2</v>
      </c>
      <c r="R195" s="15">
        <f t="shared" si="167"/>
        <v>6.9444444444444198E-4</v>
      </c>
      <c r="S195" s="15">
        <f t="shared" si="168"/>
        <v>2.1527777777777757E-2</v>
      </c>
      <c r="T195" s="15">
        <f t="shared" si="170"/>
        <v>3.194444444444447E-2</v>
      </c>
      <c r="U195" s="4">
        <v>16</v>
      </c>
      <c r="V195" s="4">
        <f>INDEX('Počty dní'!F:J,MATCH(E195,'Počty dní'!H:H,0),4)</f>
        <v>56</v>
      </c>
      <c r="W195" s="70">
        <f t="shared" si="169"/>
        <v>896</v>
      </c>
    </row>
    <row r="196" spans="1:23" x14ac:dyDescent="0.3">
      <c r="A196" s="69">
        <v>716</v>
      </c>
      <c r="B196" s="4">
        <v>7116</v>
      </c>
      <c r="C196" s="4" t="s">
        <v>7</v>
      </c>
      <c r="D196" s="4"/>
      <c r="E196" s="4" t="str">
        <f t="shared" si="163"/>
        <v>X</v>
      </c>
      <c r="F196" s="4" t="s">
        <v>9</v>
      </c>
      <c r="G196" s="102">
        <v>4</v>
      </c>
      <c r="H196" s="4" t="str">
        <f t="shared" si="164"/>
        <v>XXX257/4</v>
      </c>
      <c r="I196" s="4" t="s">
        <v>8</v>
      </c>
      <c r="J196" s="4" t="s">
        <v>8</v>
      </c>
      <c r="K196" s="7">
        <v>0.28680555555555554</v>
      </c>
      <c r="L196" s="5">
        <v>0.28750000000000003</v>
      </c>
      <c r="M196" s="4" t="s">
        <v>10</v>
      </c>
      <c r="N196" s="5">
        <v>0.31666666666666665</v>
      </c>
      <c r="O196" s="4" t="s">
        <v>1</v>
      </c>
      <c r="P196" s="14" t="str">
        <f t="shared" si="165"/>
        <v>OK</v>
      </c>
      <c r="Q196" s="15">
        <f t="shared" si="166"/>
        <v>2.9166666666666619E-2</v>
      </c>
      <c r="R196" s="15">
        <f t="shared" si="167"/>
        <v>6.9444444444449749E-4</v>
      </c>
      <c r="S196" s="15">
        <f t="shared" si="168"/>
        <v>2.9861111111111116E-2</v>
      </c>
      <c r="T196" s="15">
        <f t="shared" si="170"/>
        <v>0</v>
      </c>
      <c r="U196" s="4">
        <v>22.5</v>
      </c>
      <c r="V196" s="4">
        <f>INDEX('Počty dní'!F:J,MATCH(E196,'Počty dní'!H:H,0),4)</f>
        <v>56</v>
      </c>
      <c r="W196" s="70">
        <f t="shared" si="169"/>
        <v>1260</v>
      </c>
    </row>
    <row r="197" spans="1:23" x14ac:dyDescent="0.3">
      <c r="A197" s="69">
        <f>A196</f>
        <v>716</v>
      </c>
      <c r="B197" s="4">
        <v>7116</v>
      </c>
      <c r="C197" s="4" t="str">
        <f>C196</f>
        <v>X</v>
      </c>
      <c r="D197" s="4"/>
      <c r="E197" s="4" t="str">
        <f t="shared" si="163"/>
        <v>X</v>
      </c>
      <c r="F197" s="4" t="s">
        <v>92</v>
      </c>
      <c r="G197" s="102"/>
      <c r="H197" s="4" t="str">
        <f t="shared" si="164"/>
        <v>přejezd/</v>
      </c>
      <c r="I197" s="4"/>
      <c r="J197" s="4" t="str">
        <f>J196</f>
        <v>S</v>
      </c>
      <c r="K197" s="7">
        <v>0.33888888888888885</v>
      </c>
      <c r="L197" s="5">
        <v>0.33888888888888885</v>
      </c>
      <c r="M197" s="4" t="str">
        <f>O196</f>
        <v>Humpolec,,aut.nádr.</v>
      </c>
      <c r="N197" s="5">
        <v>0.34097222222222223</v>
      </c>
      <c r="O197" s="4" t="str">
        <f>M198</f>
        <v>Humpolec,,pošta</v>
      </c>
      <c r="P197" s="14" t="str">
        <f t="shared" si="165"/>
        <v>OK</v>
      </c>
      <c r="Q197" s="15">
        <f t="shared" si="166"/>
        <v>2.0833333333333814E-3</v>
      </c>
      <c r="R197" s="15">
        <f t="shared" si="167"/>
        <v>0</v>
      </c>
      <c r="S197" s="15">
        <f t="shared" si="168"/>
        <v>2.0833333333333814E-3</v>
      </c>
      <c r="T197" s="15">
        <f t="shared" si="170"/>
        <v>2.2222222222222199E-2</v>
      </c>
      <c r="U197" s="4">
        <v>0</v>
      </c>
      <c r="V197" s="4">
        <f>INDEX('Počty dní'!F:J,MATCH(E197,'Počty dní'!H:H,0),4)</f>
        <v>56</v>
      </c>
      <c r="W197" s="70">
        <f t="shared" si="169"/>
        <v>0</v>
      </c>
    </row>
    <row r="198" spans="1:23" x14ac:dyDescent="0.3">
      <c r="A198" s="69">
        <v>716</v>
      </c>
      <c r="B198" s="4">
        <v>7116</v>
      </c>
      <c r="C198" s="4" t="s">
        <v>7</v>
      </c>
      <c r="D198" s="4"/>
      <c r="E198" s="4" t="str">
        <f t="shared" si="163"/>
        <v>X</v>
      </c>
      <c r="F198" s="4" t="s">
        <v>3</v>
      </c>
      <c r="G198" s="102">
        <v>11</v>
      </c>
      <c r="H198" s="4" t="str">
        <f t="shared" si="164"/>
        <v>XXX256/11</v>
      </c>
      <c r="I198" s="4" t="s">
        <v>8</v>
      </c>
      <c r="J198" s="4" t="s">
        <v>8</v>
      </c>
      <c r="K198" s="7">
        <v>0.34097222222222223</v>
      </c>
      <c r="L198" s="5">
        <v>0.34236111111111112</v>
      </c>
      <c r="M198" s="4" t="s">
        <v>17</v>
      </c>
      <c r="N198" s="5">
        <v>0.35833333333333334</v>
      </c>
      <c r="O198" s="4" t="s">
        <v>6</v>
      </c>
      <c r="P198" s="14" t="str">
        <f t="shared" si="165"/>
        <v>OK</v>
      </c>
      <c r="Q198" s="15">
        <f t="shared" si="166"/>
        <v>1.5972222222222221E-2</v>
      </c>
      <c r="R198" s="15">
        <f t="shared" si="167"/>
        <v>1.388888888888884E-3</v>
      </c>
      <c r="S198" s="15">
        <f t="shared" si="168"/>
        <v>1.7361111111111105E-2</v>
      </c>
      <c r="T198" s="15">
        <f t="shared" si="170"/>
        <v>0</v>
      </c>
      <c r="U198" s="4">
        <v>13.8</v>
      </c>
      <c r="V198" s="4">
        <f>INDEX('Počty dní'!F:J,MATCH(E198,'Počty dní'!H:H,0),4)</f>
        <v>56</v>
      </c>
      <c r="W198" s="70">
        <f t="shared" si="169"/>
        <v>772.80000000000007</v>
      </c>
    </row>
    <row r="199" spans="1:23" x14ac:dyDescent="0.3">
      <c r="A199" s="69">
        <v>716</v>
      </c>
      <c r="B199" s="4">
        <v>7116</v>
      </c>
      <c r="C199" s="4" t="s">
        <v>7</v>
      </c>
      <c r="D199" s="4"/>
      <c r="E199" s="4" t="str">
        <f t="shared" si="163"/>
        <v>X</v>
      </c>
      <c r="F199" s="4" t="s">
        <v>3</v>
      </c>
      <c r="G199" s="102">
        <v>12</v>
      </c>
      <c r="H199" s="4" t="str">
        <f t="shared" si="164"/>
        <v>XXX256/12</v>
      </c>
      <c r="I199" s="4" t="s">
        <v>8</v>
      </c>
      <c r="J199" s="4" t="s">
        <v>8</v>
      </c>
      <c r="K199" s="7">
        <v>0.36458333333333331</v>
      </c>
      <c r="L199" s="5">
        <v>0.3659722222222222</v>
      </c>
      <c r="M199" s="4" t="s">
        <v>6</v>
      </c>
      <c r="N199" s="5">
        <v>0.38194444444444442</v>
      </c>
      <c r="O199" s="4" t="s">
        <v>17</v>
      </c>
      <c r="P199" s="14" t="str">
        <f t="shared" si="165"/>
        <v>OK</v>
      </c>
      <c r="Q199" s="15">
        <f t="shared" si="166"/>
        <v>1.5972222222222221E-2</v>
      </c>
      <c r="R199" s="15">
        <f t="shared" si="167"/>
        <v>1.388888888888884E-3</v>
      </c>
      <c r="S199" s="15">
        <f t="shared" si="168"/>
        <v>1.7361111111111105E-2</v>
      </c>
      <c r="T199" s="15">
        <f t="shared" si="170"/>
        <v>6.2499999999999778E-3</v>
      </c>
      <c r="U199" s="4">
        <v>13.8</v>
      </c>
      <c r="V199" s="4">
        <f>INDEX('Počty dní'!F:J,MATCH(E199,'Počty dní'!H:H,0),4)</f>
        <v>56</v>
      </c>
      <c r="W199" s="70">
        <f t="shared" si="169"/>
        <v>772.80000000000007</v>
      </c>
    </row>
    <row r="200" spans="1:23" x14ac:dyDescent="0.3">
      <c r="A200" s="69">
        <f>A199</f>
        <v>716</v>
      </c>
      <c r="B200" s="4">
        <v>7116</v>
      </c>
      <c r="C200" s="4" t="str">
        <f>C199</f>
        <v>X</v>
      </c>
      <c r="D200" s="4"/>
      <c r="E200" s="4" t="str">
        <f t="shared" si="163"/>
        <v>X</v>
      </c>
      <c r="F200" s="4" t="s">
        <v>92</v>
      </c>
      <c r="G200" s="102"/>
      <c r="H200" s="4" t="str">
        <f t="shared" si="164"/>
        <v>přejezd/</v>
      </c>
      <c r="I200" s="4"/>
      <c r="J200" s="4" t="str">
        <f>J199</f>
        <v>S</v>
      </c>
      <c r="K200" s="7">
        <v>0.38194444444444442</v>
      </c>
      <c r="L200" s="5">
        <v>0.38194444444444442</v>
      </c>
      <c r="M200" s="4" t="str">
        <f>O199</f>
        <v>Humpolec,,pošta</v>
      </c>
      <c r="N200" s="5">
        <v>0.3840277777777778</v>
      </c>
      <c r="O200" s="4" t="str">
        <f>M201</f>
        <v>Humpolec,,aut.nádr.</v>
      </c>
      <c r="P200" s="14" t="str">
        <f t="shared" si="165"/>
        <v>OK</v>
      </c>
      <c r="Q200" s="15">
        <f t="shared" si="166"/>
        <v>2.0833333333333814E-3</v>
      </c>
      <c r="R200" s="15">
        <f t="shared" si="167"/>
        <v>0</v>
      </c>
      <c r="S200" s="15">
        <f t="shared" si="168"/>
        <v>2.0833333333333814E-3</v>
      </c>
      <c r="T200" s="15">
        <f t="shared" si="170"/>
        <v>0</v>
      </c>
      <c r="U200" s="4">
        <v>0</v>
      </c>
      <c r="V200" s="4">
        <f>INDEX('Počty dní'!F:J,MATCH(E200,'Počty dní'!H:H,0),4)</f>
        <v>56</v>
      </c>
      <c r="W200" s="70">
        <f t="shared" si="169"/>
        <v>0</v>
      </c>
    </row>
    <row r="201" spans="1:23" x14ac:dyDescent="0.3">
      <c r="A201" s="69">
        <v>716</v>
      </c>
      <c r="B201" s="4">
        <v>7116</v>
      </c>
      <c r="C201" s="4" t="s">
        <v>7</v>
      </c>
      <c r="D201" s="4"/>
      <c r="E201" s="4" t="str">
        <f t="shared" si="163"/>
        <v>X</v>
      </c>
      <c r="F201" s="4" t="s">
        <v>9</v>
      </c>
      <c r="G201" s="102">
        <v>5</v>
      </c>
      <c r="H201" s="4" t="str">
        <f t="shared" si="164"/>
        <v>XXX257/5</v>
      </c>
      <c r="I201" s="4" t="s">
        <v>8</v>
      </c>
      <c r="J201" s="4" t="s">
        <v>8</v>
      </c>
      <c r="K201" s="7">
        <v>0.3972222222222222</v>
      </c>
      <c r="L201" s="5">
        <v>0.39930555555555558</v>
      </c>
      <c r="M201" s="4" t="s">
        <v>1</v>
      </c>
      <c r="N201" s="5">
        <v>0.4201388888888889</v>
      </c>
      <c r="O201" s="4" t="s">
        <v>10</v>
      </c>
      <c r="P201" s="14" t="str">
        <f t="shared" si="165"/>
        <v>OK</v>
      </c>
      <c r="Q201" s="15">
        <f t="shared" si="166"/>
        <v>2.0833333333333315E-2</v>
      </c>
      <c r="R201" s="15">
        <f t="shared" si="167"/>
        <v>2.0833333333333814E-3</v>
      </c>
      <c r="S201" s="15">
        <f t="shared" si="168"/>
        <v>2.2916666666666696E-2</v>
      </c>
      <c r="T201" s="15">
        <f t="shared" si="170"/>
        <v>1.3194444444444398E-2</v>
      </c>
      <c r="U201" s="4">
        <v>16</v>
      </c>
      <c r="V201" s="4">
        <f>INDEX('Počty dní'!F:J,MATCH(E201,'Počty dní'!H:H,0),4)</f>
        <v>56</v>
      </c>
      <c r="W201" s="70">
        <f t="shared" si="169"/>
        <v>896</v>
      </c>
    </row>
    <row r="202" spans="1:23" x14ac:dyDescent="0.3">
      <c r="A202" s="69">
        <v>716</v>
      </c>
      <c r="B202" s="4">
        <v>7116</v>
      </c>
      <c r="C202" s="4" t="s">
        <v>7</v>
      </c>
      <c r="D202" s="4"/>
      <c r="E202" s="4" t="str">
        <f t="shared" si="163"/>
        <v>X</v>
      </c>
      <c r="F202" s="4" t="s">
        <v>9</v>
      </c>
      <c r="G202" s="102">
        <v>6</v>
      </c>
      <c r="H202" s="4" t="str">
        <f t="shared" si="164"/>
        <v>XXX257/6</v>
      </c>
      <c r="I202" s="4" t="s">
        <v>8</v>
      </c>
      <c r="J202" s="4" t="s">
        <v>8</v>
      </c>
      <c r="K202" s="7">
        <v>0.4201388888888889</v>
      </c>
      <c r="L202" s="5">
        <v>0.42152777777777778</v>
      </c>
      <c r="M202" s="4" t="s">
        <v>10</v>
      </c>
      <c r="N202" s="5">
        <v>0.44166666666666665</v>
      </c>
      <c r="O202" s="4" t="s">
        <v>1</v>
      </c>
      <c r="P202" s="14" t="str">
        <f t="shared" si="165"/>
        <v>OK</v>
      </c>
      <c r="Q202" s="15">
        <f t="shared" si="166"/>
        <v>2.0138888888888873E-2</v>
      </c>
      <c r="R202" s="15">
        <f t="shared" si="167"/>
        <v>1.388888888888884E-3</v>
      </c>
      <c r="S202" s="15">
        <f t="shared" si="168"/>
        <v>2.1527777777777757E-2</v>
      </c>
      <c r="T202" s="15">
        <f t="shared" si="170"/>
        <v>0</v>
      </c>
      <c r="U202" s="4">
        <v>16</v>
      </c>
      <c r="V202" s="4">
        <f>INDEX('Počty dní'!F:J,MATCH(E202,'Počty dní'!H:H,0),4)</f>
        <v>56</v>
      </c>
      <c r="W202" s="70">
        <f t="shared" si="169"/>
        <v>896</v>
      </c>
    </row>
    <row r="203" spans="1:23" x14ac:dyDescent="0.3">
      <c r="A203" s="69">
        <v>716</v>
      </c>
      <c r="B203" s="4">
        <v>7116</v>
      </c>
      <c r="C203" s="4" t="s">
        <v>7</v>
      </c>
      <c r="D203" s="4"/>
      <c r="E203" s="4" t="str">
        <f t="shared" si="163"/>
        <v>X</v>
      </c>
      <c r="F203" s="4" t="s">
        <v>9</v>
      </c>
      <c r="G203" s="102">
        <v>7</v>
      </c>
      <c r="H203" s="4" t="str">
        <f t="shared" si="164"/>
        <v>XXX257/7</v>
      </c>
      <c r="I203" s="4" t="s">
        <v>8</v>
      </c>
      <c r="J203" s="4" t="s">
        <v>8</v>
      </c>
      <c r="K203" s="7">
        <v>0.51388888888888895</v>
      </c>
      <c r="L203" s="5">
        <v>0.51597222222222217</v>
      </c>
      <c r="M203" s="4" t="s">
        <v>1</v>
      </c>
      <c r="N203" s="5">
        <v>0.54583333333333328</v>
      </c>
      <c r="O203" s="4" t="s">
        <v>10</v>
      </c>
      <c r="P203" s="14" t="str">
        <f t="shared" si="165"/>
        <v>OK</v>
      </c>
      <c r="Q203" s="15">
        <f t="shared" si="166"/>
        <v>2.9861111111111116E-2</v>
      </c>
      <c r="R203" s="15">
        <f t="shared" si="167"/>
        <v>2.0833333333332149E-3</v>
      </c>
      <c r="S203" s="15">
        <f t="shared" si="168"/>
        <v>3.1944444444444331E-2</v>
      </c>
      <c r="T203" s="15">
        <f t="shared" si="170"/>
        <v>7.2222222222222299E-2</v>
      </c>
      <c r="U203" s="4">
        <v>22.5</v>
      </c>
      <c r="V203" s="4">
        <f>INDEX('Počty dní'!F:J,MATCH(E203,'Počty dní'!H:H,0),4)</f>
        <v>56</v>
      </c>
      <c r="W203" s="70">
        <f t="shared" si="169"/>
        <v>1260</v>
      </c>
    </row>
    <row r="204" spans="1:23" x14ac:dyDescent="0.3">
      <c r="A204" s="69">
        <v>716</v>
      </c>
      <c r="B204" s="4">
        <v>7116</v>
      </c>
      <c r="C204" s="4" t="s">
        <v>7</v>
      </c>
      <c r="D204" s="4"/>
      <c r="E204" s="4" t="str">
        <f t="shared" si="163"/>
        <v>X</v>
      </c>
      <c r="F204" s="4" t="s">
        <v>9</v>
      </c>
      <c r="G204" s="102">
        <v>8</v>
      </c>
      <c r="H204" s="4" t="str">
        <f t="shared" si="164"/>
        <v>XXX257/8</v>
      </c>
      <c r="I204" s="4" t="s">
        <v>8</v>
      </c>
      <c r="J204" s="4" t="s">
        <v>8</v>
      </c>
      <c r="K204" s="7">
        <v>0.54583333333333328</v>
      </c>
      <c r="L204" s="5">
        <v>0.54652777777777783</v>
      </c>
      <c r="M204" s="4" t="s">
        <v>10</v>
      </c>
      <c r="N204" s="5">
        <v>0.56666666666666665</v>
      </c>
      <c r="O204" s="4" t="s">
        <v>1</v>
      </c>
      <c r="P204" s="14" t="str">
        <f t="shared" si="165"/>
        <v>OK</v>
      </c>
      <c r="Q204" s="15">
        <f t="shared" si="166"/>
        <v>2.0138888888888817E-2</v>
      </c>
      <c r="R204" s="15">
        <f t="shared" si="167"/>
        <v>6.94444444444553E-4</v>
      </c>
      <c r="S204" s="15">
        <f t="shared" si="168"/>
        <v>2.083333333333337E-2</v>
      </c>
      <c r="T204" s="15">
        <f t="shared" si="170"/>
        <v>0</v>
      </c>
      <c r="U204" s="4">
        <v>16</v>
      </c>
      <c r="V204" s="4">
        <f>INDEX('Počty dní'!F:J,MATCH(E204,'Počty dní'!H:H,0),4)</f>
        <v>56</v>
      </c>
      <c r="W204" s="70">
        <f t="shared" si="169"/>
        <v>896</v>
      </c>
    </row>
    <row r="205" spans="1:23" x14ac:dyDescent="0.3">
      <c r="A205" s="69">
        <v>716</v>
      </c>
      <c r="B205" s="4">
        <v>7116</v>
      </c>
      <c r="C205" s="4" t="s">
        <v>7</v>
      </c>
      <c r="D205" s="4"/>
      <c r="E205" s="4" t="str">
        <f t="shared" si="163"/>
        <v>X</v>
      </c>
      <c r="F205" s="4" t="s">
        <v>9</v>
      </c>
      <c r="G205" s="102">
        <v>9</v>
      </c>
      <c r="H205" s="4" t="str">
        <f t="shared" si="164"/>
        <v>XXX257/9</v>
      </c>
      <c r="I205" s="4" t="s">
        <v>8</v>
      </c>
      <c r="J205" s="4" t="s">
        <v>8</v>
      </c>
      <c r="K205" s="7">
        <v>0.59722222222222221</v>
      </c>
      <c r="L205" s="5">
        <v>0.59930555555555554</v>
      </c>
      <c r="M205" s="4" t="s">
        <v>1</v>
      </c>
      <c r="N205" s="5">
        <v>0.62916666666666665</v>
      </c>
      <c r="O205" s="4" t="s">
        <v>10</v>
      </c>
      <c r="P205" s="14" t="str">
        <f t="shared" si="165"/>
        <v>OK</v>
      </c>
      <c r="Q205" s="15">
        <f t="shared" si="166"/>
        <v>2.9861111111111116E-2</v>
      </c>
      <c r="R205" s="15">
        <f t="shared" si="167"/>
        <v>2.0833333333333259E-3</v>
      </c>
      <c r="S205" s="15">
        <f t="shared" si="168"/>
        <v>3.1944444444444442E-2</v>
      </c>
      <c r="T205" s="15">
        <f t="shared" si="170"/>
        <v>3.0555555555555558E-2</v>
      </c>
      <c r="U205" s="4">
        <v>22.5</v>
      </c>
      <c r="V205" s="4">
        <f>INDEX('Počty dní'!F:J,MATCH(E205,'Počty dní'!H:H,0),4)</f>
        <v>56</v>
      </c>
      <c r="W205" s="70">
        <f t="shared" si="169"/>
        <v>1260</v>
      </c>
    </row>
    <row r="206" spans="1:23" ht="15" thickBot="1" x14ac:dyDescent="0.35">
      <c r="A206" s="69">
        <v>716</v>
      </c>
      <c r="B206" s="4">
        <v>7116</v>
      </c>
      <c r="C206" s="4" t="s">
        <v>7</v>
      </c>
      <c r="D206" s="4"/>
      <c r="E206" s="4" t="str">
        <f t="shared" si="163"/>
        <v>X</v>
      </c>
      <c r="F206" s="4" t="s">
        <v>9</v>
      </c>
      <c r="G206" s="102">
        <v>10</v>
      </c>
      <c r="H206" s="4" t="str">
        <f t="shared" si="164"/>
        <v>XXX257/10</v>
      </c>
      <c r="I206" s="4" t="s">
        <v>8</v>
      </c>
      <c r="J206" s="4" t="s">
        <v>8</v>
      </c>
      <c r="K206" s="7">
        <v>0.62916666666666665</v>
      </c>
      <c r="L206" s="5">
        <v>0.62986111111111109</v>
      </c>
      <c r="M206" s="4" t="s">
        <v>10</v>
      </c>
      <c r="N206" s="5">
        <v>0.65</v>
      </c>
      <c r="O206" s="4" t="s">
        <v>1</v>
      </c>
      <c r="P206" s="14" t="str">
        <f>IF(M143=O206,"OK","POZOR")</f>
        <v>OK</v>
      </c>
      <c r="Q206" s="15">
        <f t="shared" si="166"/>
        <v>2.0138888888888928E-2</v>
      </c>
      <c r="R206" s="15">
        <f t="shared" si="167"/>
        <v>6.9444444444444198E-4</v>
      </c>
      <c r="S206" s="15">
        <f t="shared" si="168"/>
        <v>2.083333333333337E-2</v>
      </c>
      <c r="T206" s="15">
        <f t="shared" si="170"/>
        <v>0</v>
      </c>
      <c r="U206" s="4">
        <v>16</v>
      </c>
      <c r="V206" s="4">
        <f>INDEX('Počty dní'!F:J,MATCH(E206,'Počty dní'!H:H,0),4)</f>
        <v>56</v>
      </c>
      <c r="W206" s="70">
        <f t="shared" si="169"/>
        <v>896</v>
      </c>
    </row>
    <row r="207" spans="1:23" ht="15" thickBot="1" x14ac:dyDescent="0.35">
      <c r="A207" s="48" t="str">
        <f ca="1">CONCATENATE(INDIRECT("R[-3]C[0]",FALSE),"celkem")</f>
        <v>716celkem</v>
      </c>
      <c r="B207" s="49"/>
      <c r="C207" s="49" t="str">
        <f ca="1">INDIRECT("R[-1]C[12]",FALSE)</f>
        <v>Humpolec,,aut.nádr.</v>
      </c>
      <c r="D207" s="50"/>
      <c r="E207" s="49"/>
      <c r="F207" s="50"/>
      <c r="G207" s="103"/>
      <c r="H207" s="51"/>
      <c r="I207" s="52"/>
      <c r="J207" s="53" t="str">
        <f ca="1">INDIRECT("R[-3]C[0]",FALSE)</f>
        <v>S</v>
      </c>
      <c r="K207" s="54"/>
      <c r="L207" s="55"/>
      <c r="M207" s="56"/>
      <c r="N207" s="55"/>
      <c r="O207" s="57"/>
      <c r="P207" s="49"/>
      <c r="Q207" s="58">
        <f>SUM(Q193:Q206)</f>
        <v>0.26805555555555549</v>
      </c>
      <c r="R207" s="58">
        <f>SUM(R193:R206)</f>
        <v>1.4583333333333393E-2</v>
      </c>
      <c r="S207" s="58">
        <f>SUM(S193:S206)</f>
        <v>0.28263888888888888</v>
      </c>
      <c r="T207" s="58">
        <f>SUM(T193:T206)</f>
        <v>0.18194444444444444</v>
      </c>
      <c r="U207" s="59">
        <f>SUM(U193:U206)</f>
        <v>207.1</v>
      </c>
      <c r="V207" s="60"/>
      <c r="W207" s="61">
        <f>SUM(W193:W206)</f>
        <v>11597.6</v>
      </c>
    </row>
    <row r="209" spans="1:23" ht="15" thickBot="1" x14ac:dyDescent="0.35">
      <c r="L209" s="1"/>
      <c r="N209" s="1"/>
      <c r="Q209" s="1"/>
      <c r="R209" s="1"/>
      <c r="S209" s="1"/>
      <c r="T209" s="1"/>
    </row>
    <row r="210" spans="1:23" x14ac:dyDescent="0.3">
      <c r="A210" s="62">
        <v>717</v>
      </c>
      <c r="B210" s="63">
        <v>7117</v>
      </c>
      <c r="C210" s="63" t="s">
        <v>7</v>
      </c>
      <c r="D210" s="63"/>
      <c r="E210" s="63" t="str">
        <f t="shared" ref="E210:E223" si="171">CONCATENATE(C210,D210)</f>
        <v>X</v>
      </c>
      <c r="F210" s="63" t="s">
        <v>94</v>
      </c>
      <c r="G210" s="101">
        <v>1</v>
      </c>
      <c r="H210" s="63" t="str">
        <f t="shared" ref="H210:H223" si="172">CONCATENATE(F210,"/",G210)</f>
        <v>XXX270/1</v>
      </c>
      <c r="I210" s="63" t="s">
        <v>8</v>
      </c>
      <c r="J210" s="63" t="s">
        <v>8</v>
      </c>
      <c r="K210" s="64">
        <v>0.18402777777777779</v>
      </c>
      <c r="L210" s="65">
        <v>0.18472222222222223</v>
      </c>
      <c r="M210" s="63" t="s">
        <v>17</v>
      </c>
      <c r="N210" s="65">
        <v>0.2298611111111111</v>
      </c>
      <c r="O210" s="63" t="s">
        <v>30</v>
      </c>
      <c r="P210" s="66" t="str">
        <f t="shared" ref="P210:P222" si="173">IF(M211=O210,"OK","POZOR")</f>
        <v>OK</v>
      </c>
      <c r="Q210" s="67">
        <f t="shared" ref="Q210:Q223" si="174">IF(ISNUMBER(G210),N210-L210,IF(F210="přejezd",N210-L210,0))</f>
        <v>4.5138888888888867E-2</v>
      </c>
      <c r="R210" s="67">
        <f t="shared" ref="R210:R223" si="175">IF(ISNUMBER(G210),L210-K210,0)</f>
        <v>6.9444444444444198E-4</v>
      </c>
      <c r="S210" s="67">
        <f t="shared" ref="S210:S223" si="176">Q210+R210</f>
        <v>4.5833333333333309E-2</v>
      </c>
      <c r="T210" s="67"/>
      <c r="U210" s="63">
        <v>34.200000000000003</v>
      </c>
      <c r="V210" s="63">
        <f>INDEX('Počty dní'!F:J,MATCH(E210,'Počty dní'!H:H,0),4)</f>
        <v>56</v>
      </c>
      <c r="W210" s="68">
        <f t="shared" ref="W210:W223" si="177">V210*U210</f>
        <v>1915.2000000000003</v>
      </c>
    </row>
    <row r="211" spans="1:23" x14ac:dyDescent="0.3">
      <c r="A211" s="69">
        <f>A210</f>
        <v>717</v>
      </c>
      <c r="B211" s="4">
        <v>7117</v>
      </c>
      <c r="C211" s="4" t="str">
        <f>C210</f>
        <v>X</v>
      </c>
      <c r="D211" s="4"/>
      <c r="E211" s="4" t="str">
        <f t="shared" si="171"/>
        <v>X</v>
      </c>
      <c r="F211" s="4" t="s">
        <v>92</v>
      </c>
      <c r="G211" s="102"/>
      <c r="H211" s="4" t="str">
        <f t="shared" si="172"/>
        <v>přejezd/</v>
      </c>
      <c r="I211" s="4"/>
      <c r="J211" s="4" t="str">
        <f>J210</f>
        <v>S</v>
      </c>
      <c r="K211" s="7">
        <v>0.2298611111111111</v>
      </c>
      <c r="L211" s="5">
        <v>0.2298611111111111</v>
      </c>
      <c r="M211" s="4" t="str">
        <f>O210</f>
        <v>Pacov,,strojírny</v>
      </c>
      <c r="N211" s="5">
        <v>0.23125000000000001</v>
      </c>
      <c r="O211" s="4" t="str">
        <f>M212</f>
        <v>Pacov,,aut.nádr.</v>
      </c>
      <c r="P211" s="14" t="str">
        <f t="shared" si="173"/>
        <v>OK</v>
      </c>
      <c r="Q211" s="15">
        <f t="shared" si="174"/>
        <v>1.3888888888889117E-3</v>
      </c>
      <c r="R211" s="15">
        <f t="shared" si="175"/>
        <v>0</v>
      </c>
      <c r="S211" s="15">
        <f t="shared" si="176"/>
        <v>1.3888888888889117E-3</v>
      </c>
      <c r="T211" s="15">
        <f t="shared" ref="T211:T223" si="178">K211-N210</f>
        <v>0</v>
      </c>
      <c r="U211" s="4">
        <v>0</v>
      </c>
      <c r="V211" s="4">
        <f>INDEX('Počty dní'!F:J,MATCH(E211,'Počty dní'!H:H,0),4)</f>
        <v>56</v>
      </c>
      <c r="W211" s="70">
        <f t="shared" si="177"/>
        <v>0</v>
      </c>
    </row>
    <row r="212" spans="1:23" x14ac:dyDescent="0.3">
      <c r="A212" s="69">
        <v>717</v>
      </c>
      <c r="B212" s="4">
        <v>7117</v>
      </c>
      <c r="C212" s="4" t="s">
        <v>7</v>
      </c>
      <c r="D212" s="4"/>
      <c r="E212" s="4" t="str">
        <f>CONCATENATE(C212,D212)</f>
        <v>X</v>
      </c>
      <c r="F212" s="4" t="s">
        <v>94</v>
      </c>
      <c r="G212" s="102">
        <v>8</v>
      </c>
      <c r="H212" s="4" t="str">
        <f t="shared" si="172"/>
        <v>XXX270/8</v>
      </c>
      <c r="I212" s="4" t="s">
        <v>8</v>
      </c>
      <c r="J212" s="4" t="s">
        <v>8</v>
      </c>
      <c r="K212" s="7">
        <v>0.2638888888888889</v>
      </c>
      <c r="L212" s="5">
        <v>0.26527777777777778</v>
      </c>
      <c r="M212" s="4" t="s">
        <v>32</v>
      </c>
      <c r="N212" s="5">
        <v>0.31527777777777777</v>
      </c>
      <c r="O212" s="4" t="s">
        <v>17</v>
      </c>
      <c r="P212" s="14" t="str">
        <f t="shared" si="173"/>
        <v>OK</v>
      </c>
      <c r="Q212" s="15">
        <f t="shared" si="174"/>
        <v>4.9999999999999989E-2</v>
      </c>
      <c r="R212" s="15">
        <f t="shared" si="175"/>
        <v>1.388888888888884E-3</v>
      </c>
      <c r="S212" s="15">
        <f t="shared" si="176"/>
        <v>5.1388888888888873E-2</v>
      </c>
      <c r="T212" s="15">
        <f t="shared" si="178"/>
        <v>3.2638888888888884E-2</v>
      </c>
      <c r="U212" s="4">
        <v>39</v>
      </c>
      <c r="V212" s="4">
        <f>INDEX('Počty dní'!F:J,MATCH(E212,'Počty dní'!H:H,0),4)</f>
        <v>56</v>
      </c>
      <c r="W212" s="70">
        <f t="shared" si="177"/>
        <v>2184</v>
      </c>
    </row>
    <row r="213" spans="1:23" x14ac:dyDescent="0.3">
      <c r="A213" s="69">
        <f>A212</f>
        <v>717</v>
      </c>
      <c r="B213" s="4">
        <v>7117</v>
      </c>
      <c r="C213" s="4" t="str">
        <f>C212</f>
        <v>X</v>
      </c>
      <c r="D213" s="4"/>
      <c r="E213" s="4" t="str">
        <f t="shared" ref="E213" si="179">CONCATENATE(C213,D213)</f>
        <v>X</v>
      </c>
      <c r="F213" s="4" t="s">
        <v>92</v>
      </c>
      <c r="G213" s="102"/>
      <c r="H213" s="4" t="str">
        <f t="shared" si="172"/>
        <v>přejezd/</v>
      </c>
      <c r="I213" s="4"/>
      <c r="J213" s="4" t="str">
        <f>J212</f>
        <v>S</v>
      </c>
      <c r="K213" s="7">
        <v>0.31527777777777777</v>
      </c>
      <c r="L213" s="5">
        <v>0.31527777777777777</v>
      </c>
      <c r="M213" s="4" t="str">
        <f>O212</f>
        <v>Humpolec,,pošta</v>
      </c>
      <c r="N213" s="5">
        <v>0.31736111111111115</v>
      </c>
      <c r="O213" s="4" t="str">
        <f>M214</f>
        <v>Humpolec,,aut.nádr.</v>
      </c>
      <c r="P213" s="14" t="str">
        <f t="shared" si="173"/>
        <v>OK</v>
      </c>
      <c r="Q213" s="15">
        <f t="shared" si="174"/>
        <v>2.0833333333333814E-3</v>
      </c>
      <c r="R213" s="15">
        <f t="shared" si="175"/>
        <v>0</v>
      </c>
      <c r="S213" s="15">
        <f t="shared" si="176"/>
        <v>2.0833333333333814E-3</v>
      </c>
      <c r="T213" s="15">
        <f t="shared" si="178"/>
        <v>0</v>
      </c>
      <c r="U213" s="4">
        <v>0</v>
      </c>
      <c r="V213" s="4">
        <f>INDEX('Počty dní'!F:J,MATCH(E213,'Počty dní'!H:H,0),4)</f>
        <v>56</v>
      </c>
      <c r="W213" s="70">
        <f t="shared" si="177"/>
        <v>0</v>
      </c>
    </row>
    <row r="214" spans="1:23" x14ac:dyDescent="0.3">
      <c r="A214" s="69">
        <v>717</v>
      </c>
      <c r="B214" s="4">
        <v>7117</v>
      </c>
      <c r="C214" s="4" t="s">
        <v>7</v>
      </c>
      <c r="D214" s="4"/>
      <c r="E214" s="4" t="str">
        <f>CONCATENATE(C214,D214)</f>
        <v>X</v>
      </c>
      <c r="F214" s="4" t="s">
        <v>22</v>
      </c>
      <c r="G214" s="102">
        <v>5</v>
      </c>
      <c r="H214" s="4" t="str">
        <f t="shared" si="172"/>
        <v>XXX259/5</v>
      </c>
      <c r="I214" s="4" t="s">
        <v>8</v>
      </c>
      <c r="J214" s="4" t="s">
        <v>8</v>
      </c>
      <c r="K214" s="7">
        <v>0.3888888888888889</v>
      </c>
      <c r="L214" s="5">
        <v>0.39097222222222222</v>
      </c>
      <c r="M214" s="4" t="s">
        <v>1</v>
      </c>
      <c r="N214" s="5">
        <v>0.43263888888888885</v>
      </c>
      <c r="O214" s="4" t="s">
        <v>23</v>
      </c>
      <c r="P214" s="14" t="str">
        <f t="shared" si="173"/>
        <v>OK</v>
      </c>
      <c r="Q214" s="15">
        <f t="shared" si="174"/>
        <v>4.166666666666663E-2</v>
      </c>
      <c r="R214" s="15">
        <f t="shared" si="175"/>
        <v>2.0833333333333259E-3</v>
      </c>
      <c r="S214" s="15">
        <f t="shared" si="176"/>
        <v>4.3749999999999956E-2</v>
      </c>
      <c r="T214" s="15">
        <f t="shared" si="178"/>
        <v>7.1527777777777746E-2</v>
      </c>
      <c r="U214" s="4">
        <v>33.799999999999997</v>
      </c>
      <c r="V214" s="4">
        <f>INDEX('Počty dní'!F:J,MATCH(E214,'Počty dní'!H:H,0),4)</f>
        <v>56</v>
      </c>
      <c r="W214" s="70">
        <f t="shared" si="177"/>
        <v>1892.7999999999997</v>
      </c>
    </row>
    <row r="215" spans="1:23" x14ac:dyDescent="0.3">
      <c r="A215" s="69">
        <v>717</v>
      </c>
      <c r="B215" s="4">
        <v>7117</v>
      </c>
      <c r="C215" s="4" t="s">
        <v>7</v>
      </c>
      <c r="D215" s="4"/>
      <c r="E215" s="4" t="str">
        <f>CONCATENATE(C215,D215)</f>
        <v>X</v>
      </c>
      <c r="F215" s="4" t="s">
        <v>22</v>
      </c>
      <c r="G215" s="102">
        <v>10</v>
      </c>
      <c r="H215" s="4" t="str">
        <f t="shared" si="172"/>
        <v>XXX259/10</v>
      </c>
      <c r="I215" s="4" t="s">
        <v>8</v>
      </c>
      <c r="J215" s="4" t="s">
        <v>8</v>
      </c>
      <c r="K215" s="7">
        <v>0.52222222222222225</v>
      </c>
      <c r="L215" s="5">
        <v>0.52430555555555558</v>
      </c>
      <c r="M215" s="4" t="s">
        <v>23</v>
      </c>
      <c r="N215" s="5">
        <v>0.56458333333333333</v>
      </c>
      <c r="O215" s="4" t="s">
        <v>1</v>
      </c>
      <c r="P215" s="14" t="str">
        <f t="shared" si="173"/>
        <v>OK</v>
      </c>
      <c r="Q215" s="15">
        <f t="shared" si="174"/>
        <v>4.0277777777777746E-2</v>
      </c>
      <c r="R215" s="15">
        <f t="shared" si="175"/>
        <v>2.0833333333333259E-3</v>
      </c>
      <c r="S215" s="15">
        <f t="shared" si="176"/>
        <v>4.2361111111111072E-2</v>
      </c>
      <c r="T215" s="15">
        <f t="shared" si="178"/>
        <v>8.9583333333333404E-2</v>
      </c>
      <c r="U215" s="4">
        <v>33.799999999999997</v>
      </c>
      <c r="V215" s="4">
        <f>INDEX('Počty dní'!F:J,MATCH(E215,'Počty dní'!H:H,0),4)</f>
        <v>56</v>
      </c>
      <c r="W215" s="70">
        <f t="shared" si="177"/>
        <v>1892.7999999999997</v>
      </c>
    </row>
    <row r="216" spans="1:23" x14ac:dyDescent="0.3">
      <c r="A216" s="69">
        <f>A215</f>
        <v>717</v>
      </c>
      <c r="B216" s="4">
        <v>7117</v>
      </c>
      <c r="C216" s="4" t="str">
        <f>C215</f>
        <v>X</v>
      </c>
      <c r="D216" s="4"/>
      <c r="E216" s="4" t="str">
        <f t="shared" ref="E216" si="180">CONCATENATE(C216,D216)</f>
        <v>X</v>
      </c>
      <c r="F216" s="4" t="s">
        <v>92</v>
      </c>
      <c r="G216" s="102"/>
      <c r="H216" s="4" t="str">
        <f t="shared" si="172"/>
        <v>přejezd/</v>
      </c>
      <c r="I216" s="4"/>
      <c r="J216" s="4" t="str">
        <f>J215</f>
        <v>S</v>
      </c>
      <c r="K216" s="7">
        <v>0.59513888888888888</v>
      </c>
      <c r="L216" s="5">
        <v>0.59513888888888888</v>
      </c>
      <c r="M216" s="4" t="str">
        <f>O215</f>
        <v>Humpolec,,aut.nádr.</v>
      </c>
      <c r="N216" s="5">
        <v>0.59722222222222221</v>
      </c>
      <c r="O216" s="4" t="str">
        <f>M217</f>
        <v>Humpolec,,pošta</v>
      </c>
      <c r="P216" s="14" t="str">
        <f t="shared" si="173"/>
        <v>OK</v>
      </c>
      <c r="Q216" s="15">
        <f t="shared" si="174"/>
        <v>2.0833333333333259E-3</v>
      </c>
      <c r="R216" s="15">
        <f t="shared" si="175"/>
        <v>0</v>
      </c>
      <c r="S216" s="15">
        <f t="shared" si="176"/>
        <v>2.0833333333333259E-3</v>
      </c>
      <c r="T216" s="15">
        <f t="shared" si="178"/>
        <v>3.0555555555555558E-2</v>
      </c>
      <c r="U216" s="4">
        <v>0</v>
      </c>
      <c r="V216" s="4">
        <f>INDEX('Počty dní'!F:J,MATCH(E216,'Počty dní'!H:H,0),4)</f>
        <v>56</v>
      </c>
      <c r="W216" s="70">
        <f t="shared" si="177"/>
        <v>0</v>
      </c>
    </row>
    <row r="217" spans="1:23" x14ac:dyDescent="0.3">
      <c r="A217" s="69">
        <v>717</v>
      </c>
      <c r="B217" s="4">
        <v>7117</v>
      </c>
      <c r="C217" s="4" t="s">
        <v>7</v>
      </c>
      <c r="D217" s="4"/>
      <c r="E217" s="4" t="str">
        <f>CONCATENATE(C217,D217)</f>
        <v>X</v>
      </c>
      <c r="F217" s="4" t="s">
        <v>94</v>
      </c>
      <c r="G217" s="102">
        <v>17</v>
      </c>
      <c r="H217" s="4" t="str">
        <f t="shared" si="172"/>
        <v>XXX270/17</v>
      </c>
      <c r="I217" s="4" t="s">
        <v>8</v>
      </c>
      <c r="J217" s="4" t="s">
        <v>8</v>
      </c>
      <c r="K217" s="7">
        <v>0.59722222222222221</v>
      </c>
      <c r="L217" s="5">
        <v>0.60138888888888886</v>
      </c>
      <c r="M217" s="4" t="s">
        <v>17</v>
      </c>
      <c r="N217" s="5">
        <v>0.65</v>
      </c>
      <c r="O217" s="4" t="s">
        <v>32</v>
      </c>
      <c r="P217" s="14" t="str">
        <f t="shared" si="173"/>
        <v>OK</v>
      </c>
      <c r="Q217" s="15">
        <f t="shared" si="174"/>
        <v>4.861111111111116E-2</v>
      </c>
      <c r="R217" s="15">
        <f t="shared" si="175"/>
        <v>4.1666666666666519E-3</v>
      </c>
      <c r="S217" s="15">
        <f t="shared" si="176"/>
        <v>5.2777777777777812E-2</v>
      </c>
      <c r="T217" s="15">
        <f t="shared" si="178"/>
        <v>0</v>
      </c>
      <c r="U217" s="4">
        <v>39</v>
      </c>
      <c r="V217" s="4">
        <f>INDEX('Počty dní'!F:J,MATCH(E217,'Počty dní'!H:H,0),4)</f>
        <v>56</v>
      </c>
      <c r="W217" s="70">
        <f t="shared" si="177"/>
        <v>2184</v>
      </c>
    </row>
    <row r="218" spans="1:23" x14ac:dyDescent="0.3">
      <c r="A218" s="69">
        <v>717</v>
      </c>
      <c r="B218" s="4">
        <v>7117</v>
      </c>
      <c r="C218" s="4" t="s">
        <v>7</v>
      </c>
      <c r="D218" s="4"/>
      <c r="E218" s="4" t="str">
        <f t="shared" si="171"/>
        <v>X</v>
      </c>
      <c r="F218" s="4" t="s">
        <v>94</v>
      </c>
      <c r="G218" s="102">
        <v>22</v>
      </c>
      <c r="H218" s="4" t="str">
        <f t="shared" si="172"/>
        <v>XXX270/22</v>
      </c>
      <c r="I218" s="4" t="s">
        <v>8</v>
      </c>
      <c r="J218" s="4" t="s">
        <v>8</v>
      </c>
      <c r="K218" s="7">
        <v>0.68611111111111101</v>
      </c>
      <c r="L218" s="5">
        <v>0.68819444444444444</v>
      </c>
      <c r="M218" s="4" t="s">
        <v>32</v>
      </c>
      <c r="N218" s="5">
        <v>0.7319444444444444</v>
      </c>
      <c r="O218" s="4" t="s">
        <v>17</v>
      </c>
      <c r="P218" s="14" t="str">
        <f t="shared" si="173"/>
        <v>OK</v>
      </c>
      <c r="Q218" s="15">
        <f t="shared" si="174"/>
        <v>4.3749999999999956E-2</v>
      </c>
      <c r="R218" s="15">
        <f t="shared" si="175"/>
        <v>2.083333333333437E-3</v>
      </c>
      <c r="S218" s="15">
        <f t="shared" si="176"/>
        <v>4.5833333333333393E-2</v>
      </c>
      <c r="T218" s="15">
        <f t="shared" si="178"/>
        <v>3.6111111111110983E-2</v>
      </c>
      <c r="U218" s="4">
        <v>33</v>
      </c>
      <c r="V218" s="4">
        <f>INDEX('Počty dní'!F:J,MATCH(E218,'Počty dní'!H:H,0),4)</f>
        <v>56</v>
      </c>
      <c r="W218" s="70">
        <f t="shared" si="177"/>
        <v>1848</v>
      </c>
    </row>
    <row r="219" spans="1:23" x14ac:dyDescent="0.3">
      <c r="A219" s="69">
        <f>A218</f>
        <v>717</v>
      </c>
      <c r="B219" s="4">
        <v>7117</v>
      </c>
      <c r="C219" s="4" t="str">
        <f>C218</f>
        <v>X</v>
      </c>
      <c r="D219" s="4"/>
      <c r="E219" s="4" t="str">
        <f t="shared" si="171"/>
        <v>X</v>
      </c>
      <c r="F219" s="4" t="s">
        <v>92</v>
      </c>
      <c r="G219" s="102"/>
      <c r="H219" s="4" t="str">
        <f t="shared" si="172"/>
        <v>přejezd/</v>
      </c>
      <c r="I219" s="4"/>
      <c r="J219" s="4" t="str">
        <f>J218</f>
        <v>S</v>
      </c>
      <c r="K219" s="7">
        <v>0.7319444444444444</v>
      </c>
      <c r="L219" s="5">
        <v>0.7319444444444444</v>
      </c>
      <c r="M219" s="4" t="str">
        <f>O218</f>
        <v>Humpolec,,pošta</v>
      </c>
      <c r="N219" s="5">
        <v>0.73402777777777783</v>
      </c>
      <c r="O219" s="4" t="str">
        <f>M220</f>
        <v>Humpolec,,aut.nádr.</v>
      </c>
      <c r="P219" s="14" t="str">
        <f t="shared" si="173"/>
        <v>OK</v>
      </c>
      <c r="Q219" s="15">
        <f t="shared" si="174"/>
        <v>2.083333333333437E-3</v>
      </c>
      <c r="R219" s="15">
        <f t="shared" si="175"/>
        <v>0</v>
      </c>
      <c r="S219" s="15">
        <f t="shared" si="176"/>
        <v>2.083333333333437E-3</v>
      </c>
      <c r="T219" s="15">
        <f t="shared" si="178"/>
        <v>0</v>
      </c>
      <c r="U219" s="4">
        <v>0</v>
      </c>
      <c r="V219" s="4">
        <f>INDEX('Počty dní'!F:J,MATCH(E219,'Počty dní'!H:H,0),4)</f>
        <v>56</v>
      </c>
      <c r="W219" s="70">
        <f t="shared" si="177"/>
        <v>0</v>
      </c>
    </row>
    <row r="220" spans="1:23" x14ac:dyDescent="0.3">
      <c r="A220" s="69">
        <v>717</v>
      </c>
      <c r="B220" s="4">
        <v>7117</v>
      </c>
      <c r="C220" s="4" t="s">
        <v>7</v>
      </c>
      <c r="D220" s="4"/>
      <c r="E220" s="4" t="str">
        <f t="shared" si="171"/>
        <v>X</v>
      </c>
      <c r="F220" s="4" t="s">
        <v>94</v>
      </c>
      <c r="G220" s="102">
        <v>24</v>
      </c>
      <c r="H220" s="4" t="str">
        <f t="shared" si="172"/>
        <v>XXX270/24</v>
      </c>
      <c r="I220" s="4" t="s">
        <v>8</v>
      </c>
      <c r="J220" s="4" t="s">
        <v>8</v>
      </c>
      <c r="K220" s="7">
        <v>0.76944444444444438</v>
      </c>
      <c r="L220" s="5">
        <v>0.77083333333333337</v>
      </c>
      <c r="M220" s="4" t="s">
        <v>1</v>
      </c>
      <c r="N220" s="5">
        <v>0.79791666666666661</v>
      </c>
      <c r="O220" s="4" t="s">
        <v>31</v>
      </c>
      <c r="P220" s="14" t="str">
        <f t="shared" si="173"/>
        <v>OK</v>
      </c>
      <c r="Q220" s="15">
        <f t="shared" si="174"/>
        <v>2.7083333333333237E-2</v>
      </c>
      <c r="R220" s="15">
        <f t="shared" si="175"/>
        <v>1.388888888888995E-3</v>
      </c>
      <c r="S220" s="15">
        <f t="shared" si="176"/>
        <v>2.8472222222222232E-2</v>
      </c>
      <c r="T220" s="15">
        <f t="shared" si="178"/>
        <v>3.5416666666666541E-2</v>
      </c>
      <c r="U220" s="4">
        <v>19.7</v>
      </c>
      <c r="V220" s="4">
        <f>INDEX('Počty dní'!F:J,MATCH(E220,'Počty dní'!H:H,0),4)</f>
        <v>56</v>
      </c>
      <c r="W220" s="70">
        <f t="shared" si="177"/>
        <v>1103.2</v>
      </c>
    </row>
    <row r="221" spans="1:23" x14ac:dyDescent="0.3">
      <c r="A221" s="69">
        <v>717</v>
      </c>
      <c r="B221" s="4">
        <v>7117</v>
      </c>
      <c r="C221" s="4" t="s">
        <v>7</v>
      </c>
      <c r="D221" s="4"/>
      <c r="E221" s="4" t="str">
        <f t="shared" si="171"/>
        <v>X</v>
      </c>
      <c r="F221" s="4" t="s">
        <v>94</v>
      </c>
      <c r="G221" s="102">
        <v>27</v>
      </c>
      <c r="H221" s="4" t="str">
        <f t="shared" si="172"/>
        <v>XXX270/27</v>
      </c>
      <c r="I221" s="4" t="s">
        <v>8</v>
      </c>
      <c r="J221" s="4" t="s">
        <v>8</v>
      </c>
      <c r="K221" s="7">
        <v>0.82500000000000007</v>
      </c>
      <c r="L221" s="5">
        <v>0.82638888888888884</v>
      </c>
      <c r="M221" s="4" t="s">
        <v>31</v>
      </c>
      <c r="N221" s="5">
        <v>0.85277777777777775</v>
      </c>
      <c r="O221" s="4" t="s">
        <v>1</v>
      </c>
      <c r="P221" s="14" t="str">
        <f t="shared" si="173"/>
        <v>OK</v>
      </c>
      <c r="Q221" s="15">
        <f t="shared" si="174"/>
        <v>2.6388888888888906E-2</v>
      </c>
      <c r="R221" s="15">
        <f t="shared" si="175"/>
        <v>1.3888888888887729E-3</v>
      </c>
      <c r="S221" s="15">
        <f t="shared" si="176"/>
        <v>2.7777777777777679E-2</v>
      </c>
      <c r="T221" s="15">
        <f t="shared" si="178"/>
        <v>2.7083333333333459E-2</v>
      </c>
      <c r="U221" s="4">
        <v>19.7</v>
      </c>
      <c r="V221" s="4">
        <f>INDEX('Počty dní'!F:J,MATCH(E221,'Počty dní'!H:H,0),4)</f>
        <v>56</v>
      </c>
      <c r="W221" s="70">
        <f t="shared" si="177"/>
        <v>1103.2</v>
      </c>
    </row>
    <row r="222" spans="1:23" x14ac:dyDescent="0.3">
      <c r="A222" s="69">
        <v>717</v>
      </c>
      <c r="B222" s="4">
        <v>7117</v>
      </c>
      <c r="C222" s="4" t="s">
        <v>7</v>
      </c>
      <c r="D222" s="4"/>
      <c r="E222" s="4" t="str">
        <f t="shared" si="171"/>
        <v>X</v>
      </c>
      <c r="F222" s="4" t="s">
        <v>20</v>
      </c>
      <c r="G222" s="102">
        <v>27</v>
      </c>
      <c r="H222" s="4" t="str">
        <f t="shared" si="172"/>
        <v>XXX260/27</v>
      </c>
      <c r="I222" s="4" t="s">
        <v>8</v>
      </c>
      <c r="J222" s="4" t="s">
        <v>8</v>
      </c>
      <c r="K222" s="7">
        <v>0.8569444444444444</v>
      </c>
      <c r="L222" s="5">
        <v>0.85833333333333339</v>
      </c>
      <c r="M222" s="4" t="s">
        <v>1</v>
      </c>
      <c r="N222" s="5">
        <v>0.88888888888888884</v>
      </c>
      <c r="O222" s="4" t="s">
        <v>18</v>
      </c>
      <c r="P222" s="14" t="str">
        <f t="shared" si="173"/>
        <v>OK</v>
      </c>
      <c r="Q222" s="15">
        <f t="shared" si="174"/>
        <v>3.0555555555555447E-2</v>
      </c>
      <c r="R222" s="15">
        <f t="shared" si="175"/>
        <v>1.388888888888995E-3</v>
      </c>
      <c r="S222" s="15">
        <f t="shared" si="176"/>
        <v>3.1944444444444442E-2</v>
      </c>
      <c r="T222" s="15">
        <f t="shared" si="178"/>
        <v>4.1666666666666519E-3</v>
      </c>
      <c r="U222" s="4">
        <v>27.4</v>
      </c>
      <c r="V222" s="4">
        <f>INDEX('Počty dní'!F:J,MATCH(E222,'Počty dní'!H:H,0),4)</f>
        <v>56</v>
      </c>
      <c r="W222" s="70">
        <f t="shared" si="177"/>
        <v>1534.3999999999999</v>
      </c>
    </row>
    <row r="223" spans="1:23" ht="15" thickBot="1" x14ac:dyDescent="0.35">
      <c r="A223" s="82">
        <v>717</v>
      </c>
      <c r="B223" s="83">
        <v>7117</v>
      </c>
      <c r="C223" s="83" t="s">
        <v>7</v>
      </c>
      <c r="D223" s="83"/>
      <c r="E223" s="83" t="str">
        <f t="shared" si="171"/>
        <v>X</v>
      </c>
      <c r="F223" s="83" t="s">
        <v>20</v>
      </c>
      <c r="G223" s="105">
        <v>30</v>
      </c>
      <c r="H223" s="83" t="str">
        <f t="shared" si="172"/>
        <v>XXX260/30</v>
      </c>
      <c r="I223" s="83" t="s">
        <v>8</v>
      </c>
      <c r="J223" s="83" t="s">
        <v>8</v>
      </c>
      <c r="K223" s="84">
        <v>0.94097222222222221</v>
      </c>
      <c r="L223" s="85">
        <v>0.94444444444444453</v>
      </c>
      <c r="M223" s="83" t="s">
        <v>18</v>
      </c>
      <c r="N223" s="85">
        <v>0.97361111111111109</v>
      </c>
      <c r="O223" s="83" t="s">
        <v>1</v>
      </c>
      <c r="P223" s="86"/>
      <c r="Q223" s="87">
        <f t="shared" si="174"/>
        <v>2.9166666666666563E-2</v>
      </c>
      <c r="R223" s="87">
        <f t="shared" si="175"/>
        <v>3.4722222222223209E-3</v>
      </c>
      <c r="S223" s="87">
        <f t="shared" si="176"/>
        <v>3.2638888888888884E-2</v>
      </c>
      <c r="T223" s="87">
        <f t="shared" si="178"/>
        <v>5.208333333333337E-2</v>
      </c>
      <c r="U223" s="83">
        <v>27.4</v>
      </c>
      <c r="V223" s="83">
        <f>INDEX('Počty dní'!F:J,MATCH(E223,'Počty dní'!H:H,0),4)</f>
        <v>56</v>
      </c>
      <c r="W223" s="88">
        <f t="shared" si="177"/>
        <v>1534.3999999999999</v>
      </c>
    </row>
    <row r="224" spans="1:23" ht="15" thickBot="1" x14ac:dyDescent="0.35">
      <c r="A224" s="48" t="str">
        <f ca="1">CONCATENATE(INDIRECT("R[-3]C[0]",FALSE),"celkem")</f>
        <v>717celkem</v>
      </c>
      <c r="B224" s="49"/>
      <c r="C224" s="49" t="str">
        <f ca="1">INDIRECT("R[-1]C[12]",FALSE)</f>
        <v>Humpolec,,aut.nádr.</v>
      </c>
      <c r="D224" s="50"/>
      <c r="E224" s="49"/>
      <c r="F224" s="50"/>
      <c r="G224" s="103"/>
      <c r="H224" s="51"/>
      <c r="I224" s="52"/>
      <c r="J224" s="53" t="str">
        <f ca="1">INDIRECT("R[-3]C[0]",FALSE)</f>
        <v>S</v>
      </c>
      <c r="K224" s="54"/>
      <c r="L224" s="55"/>
      <c r="M224" s="56"/>
      <c r="N224" s="55"/>
      <c r="O224" s="57"/>
      <c r="P224" s="49"/>
      <c r="Q224" s="58">
        <f>SUM(Q210:Q223)</f>
        <v>0.39027777777777756</v>
      </c>
      <c r="R224" s="58">
        <f t="shared" ref="R224:T224" si="181">SUM(R210:R223)</f>
        <v>2.013888888888915E-2</v>
      </c>
      <c r="S224" s="58">
        <f t="shared" si="181"/>
        <v>0.41041666666666671</v>
      </c>
      <c r="T224" s="58">
        <f t="shared" si="181"/>
        <v>0.3791666666666666</v>
      </c>
      <c r="U224" s="59">
        <f>SUM(U210:U223)</f>
        <v>306.99999999999994</v>
      </c>
      <c r="V224" s="60"/>
      <c r="W224" s="61">
        <f>SUM(W210:W223)</f>
        <v>17192</v>
      </c>
    </row>
    <row r="225" spans="1:23" x14ac:dyDescent="0.3">
      <c r="A225" s="71"/>
      <c r="B225" s="72"/>
      <c r="C225" s="72"/>
      <c r="D225" s="73"/>
      <c r="E225" s="72"/>
      <c r="F225" s="73"/>
      <c r="G225" s="104"/>
      <c r="H225" s="74"/>
      <c r="I225" s="75"/>
      <c r="J225" s="76"/>
      <c r="K225" s="77"/>
      <c r="L225" s="78"/>
      <c r="M225" s="79"/>
      <c r="N225" s="78"/>
      <c r="O225" s="80"/>
      <c r="P225" s="72"/>
      <c r="Q225" s="81"/>
      <c r="R225" s="81"/>
      <c r="S225" s="81"/>
      <c r="T225" s="81"/>
      <c r="U225" s="77"/>
      <c r="V225" s="72"/>
      <c r="W225" s="77"/>
    </row>
    <row r="226" spans="1:23" ht="15" thickBot="1" x14ac:dyDescent="0.35">
      <c r="L226" s="1"/>
      <c r="N226" s="1"/>
      <c r="Q226" s="1"/>
      <c r="R226" s="1"/>
      <c r="S226" s="1"/>
      <c r="T226" s="1"/>
    </row>
    <row r="227" spans="1:23" x14ac:dyDescent="0.3">
      <c r="A227" s="62">
        <v>718</v>
      </c>
      <c r="B227" s="63">
        <v>7118</v>
      </c>
      <c r="C227" s="63" t="s">
        <v>7</v>
      </c>
      <c r="D227" s="63"/>
      <c r="E227" s="63" t="str">
        <f t="shared" ref="E227:E235" si="182">CONCATENATE(C227,D227)</f>
        <v>X</v>
      </c>
      <c r="F227" s="63" t="s">
        <v>94</v>
      </c>
      <c r="G227" s="101">
        <v>2</v>
      </c>
      <c r="H227" s="63" t="str">
        <f t="shared" ref="H227:H235" si="183">CONCATENATE(F227,"/",G227)</f>
        <v>XXX270/2</v>
      </c>
      <c r="I227" s="63" t="s">
        <v>8</v>
      </c>
      <c r="J227" s="63" t="s">
        <v>8</v>
      </c>
      <c r="K227" s="64">
        <v>0.18680555555555556</v>
      </c>
      <c r="L227" s="65">
        <v>0.1875</v>
      </c>
      <c r="M227" s="63" t="s">
        <v>1</v>
      </c>
      <c r="N227" s="65">
        <v>0.21458333333333335</v>
      </c>
      <c r="O227" s="63" t="s">
        <v>31</v>
      </c>
      <c r="P227" s="66" t="str">
        <f t="shared" ref="P227:P234" si="184">IF(M228=O227,"OK","POZOR")</f>
        <v>OK</v>
      </c>
      <c r="Q227" s="67">
        <f t="shared" ref="Q227:Q235" si="185">IF(ISNUMBER(G227),N227-L227,IF(F227="přejezd",N227-L227,0))</f>
        <v>2.7083333333333348E-2</v>
      </c>
      <c r="R227" s="67">
        <f t="shared" ref="R227:R235" si="186">IF(ISNUMBER(G227),L227-K227,0)</f>
        <v>6.9444444444444198E-4</v>
      </c>
      <c r="S227" s="67">
        <f t="shared" ref="S227:S235" si="187">Q227+R227</f>
        <v>2.777777777777779E-2</v>
      </c>
      <c r="T227" s="67"/>
      <c r="U227" s="63">
        <v>19.7</v>
      </c>
      <c r="V227" s="63">
        <f>INDEX('Počty dní'!F:J,MATCH(E227,'Počty dní'!H:H,0),4)</f>
        <v>56</v>
      </c>
      <c r="W227" s="68">
        <f t="shared" ref="W227:W235" si="188">V227*U227</f>
        <v>1103.2</v>
      </c>
    </row>
    <row r="228" spans="1:23" x14ac:dyDescent="0.3">
      <c r="A228" s="69">
        <v>718</v>
      </c>
      <c r="B228" s="4">
        <v>7118</v>
      </c>
      <c r="C228" s="4" t="s">
        <v>7</v>
      </c>
      <c r="D228" s="4"/>
      <c r="E228" s="4" t="str">
        <f t="shared" si="182"/>
        <v>X</v>
      </c>
      <c r="F228" s="4" t="s">
        <v>94</v>
      </c>
      <c r="G228" s="102">
        <v>5</v>
      </c>
      <c r="H228" s="4" t="str">
        <f t="shared" si="183"/>
        <v>XXX270/5</v>
      </c>
      <c r="I228" s="4" t="s">
        <v>8</v>
      </c>
      <c r="J228" s="4" t="s">
        <v>8</v>
      </c>
      <c r="K228" s="7">
        <v>0.24166666666666667</v>
      </c>
      <c r="L228" s="5">
        <v>0.24305555555555555</v>
      </c>
      <c r="M228" s="4" t="s">
        <v>31</v>
      </c>
      <c r="N228" s="5">
        <v>0.31180555555555556</v>
      </c>
      <c r="O228" s="4" t="s">
        <v>32</v>
      </c>
      <c r="P228" s="14" t="str">
        <f t="shared" si="184"/>
        <v>OK</v>
      </c>
      <c r="Q228" s="15">
        <f t="shared" si="185"/>
        <v>6.8750000000000006E-2</v>
      </c>
      <c r="R228" s="15">
        <f t="shared" si="186"/>
        <v>1.388888888888884E-3</v>
      </c>
      <c r="S228" s="15">
        <f t="shared" si="187"/>
        <v>7.013888888888889E-2</v>
      </c>
      <c r="T228" s="15">
        <f t="shared" ref="T228:T235" si="189">K228-N227</f>
        <v>2.708333333333332E-2</v>
      </c>
      <c r="U228" s="4">
        <v>51.6</v>
      </c>
      <c r="V228" s="4">
        <f>INDEX('Počty dní'!F:J,MATCH(E228,'Počty dní'!H:H,0),4)</f>
        <v>56</v>
      </c>
      <c r="W228" s="70">
        <f t="shared" si="188"/>
        <v>2889.6</v>
      </c>
    </row>
    <row r="229" spans="1:23" x14ac:dyDescent="0.3">
      <c r="A229" s="69">
        <v>718</v>
      </c>
      <c r="B229" s="4">
        <v>7118</v>
      </c>
      <c r="C229" s="4" t="s">
        <v>7</v>
      </c>
      <c r="D229" s="4"/>
      <c r="E229" s="4" t="str">
        <f t="shared" si="182"/>
        <v>X</v>
      </c>
      <c r="F229" s="4" t="s">
        <v>97</v>
      </c>
      <c r="G229" s="102">
        <v>3</v>
      </c>
      <c r="H229" s="4" t="str">
        <f t="shared" si="183"/>
        <v>XXX304/3</v>
      </c>
      <c r="I229" s="4" t="s">
        <v>8</v>
      </c>
      <c r="J229" s="4" t="s">
        <v>8</v>
      </c>
      <c r="K229" s="7">
        <v>0.51041666666666663</v>
      </c>
      <c r="L229" s="5">
        <v>0.51250000000000007</v>
      </c>
      <c r="M229" s="4" t="s">
        <v>32</v>
      </c>
      <c r="N229" s="5">
        <v>0.53819444444444442</v>
      </c>
      <c r="O229" s="4" t="s">
        <v>48</v>
      </c>
      <c r="P229" s="14" t="str">
        <f t="shared" si="184"/>
        <v>OK</v>
      </c>
      <c r="Q229" s="15">
        <f t="shared" si="185"/>
        <v>2.5694444444444353E-2</v>
      </c>
      <c r="R229" s="15">
        <f t="shared" si="186"/>
        <v>2.083333333333437E-3</v>
      </c>
      <c r="S229" s="15">
        <f t="shared" si="187"/>
        <v>2.777777777777779E-2</v>
      </c>
      <c r="T229" s="15">
        <f t="shared" si="189"/>
        <v>0.19861111111111107</v>
      </c>
      <c r="U229" s="4">
        <v>26.2</v>
      </c>
      <c r="V229" s="4">
        <f>INDEX('Počty dní'!F:J,MATCH(E229,'Počty dní'!H:H,0),4)</f>
        <v>56</v>
      </c>
      <c r="W229" s="70">
        <f t="shared" si="188"/>
        <v>1467.2</v>
      </c>
    </row>
    <row r="230" spans="1:23" x14ac:dyDescent="0.3">
      <c r="A230" s="69">
        <v>718</v>
      </c>
      <c r="B230" s="4">
        <v>7118</v>
      </c>
      <c r="C230" s="4" t="s">
        <v>7</v>
      </c>
      <c r="D230" s="4"/>
      <c r="E230" s="4" t="str">
        <f t="shared" si="182"/>
        <v>X</v>
      </c>
      <c r="F230" s="4" t="s">
        <v>97</v>
      </c>
      <c r="G230" s="102">
        <v>6</v>
      </c>
      <c r="H230" s="4" t="str">
        <f t="shared" si="183"/>
        <v>XXX304/6</v>
      </c>
      <c r="I230" s="4" t="s">
        <v>8</v>
      </c>
      <c r="J230" s="4" t="s">
        <v>8</v>
      </c>
      <c r="K230" s="7">
        <v>0.54722222222222217</v>
      </c>
      <c r="L230" s="5">
        <v>0.54791666666666672</v>
      </c>
      <c r="M230" s="4" t="s">
        <v>48</v>
      </c>
      <c r="N230" s="5">
        <v>0.5708333333333333</v>
      </c>
      <c r="O230" s="4" t="s">
        <v>32</v>
      </c>
      <c r="P230" s="14" t="str">
        <f t="shared" si="184"/>
        <v>OK</v>
      </c>
      <c r="Q230" s="15">
        <f t="shared" si="185"/>
        <v>2.2916666666666585E-2</v>
      </c>
      <c r="R230" s="15">
        <f t="shared" si="186"/>
        <v>6.94444444444553E-4</v>
      </c>
      <c r="S230" s="15">
        <f t="shared" si="187"/>
        <v>2.3611111111111138E-2</v>
      </c>
      <c r="T230" s="15">
        <f t="shared" si="189"/>
        <v>9.0277777777777457E-3</v>
      </c>
      <c r="U230" s="4">
        <v>23</v>
      </c>
      <c r="V230" s="4">
        <f>INDEX('Počty dní'!F:J,MATCH(E230,'Počty dní'!H:H,0),4)</f>
        <v>56</v>
      </c>
      <c r="W230" s="70">
        <f t="shared" si="188"/>
        <v>1288</v>
      </c>
    </row>
    <row r="231" spans="1:23" x14ac:dyDescent="0.3">
      <c r="A231" s="69">
        <v>718</v>
      </c>
      <c r="B231" s="4">
        <v>7118</v>
      </c>
      <c r="C231" s="4" t="s">
        <v>7</v>
      </c>
      <c r="D231" s="4"/>
      <c r="E231" s="4" t="str">
        <f>CONCATENATE(C231,D231)</f>
        <v>X</v>
      </c>
      <c r="F231" s="4" t="s">
        <v>97</v>
      </c>
      <c r="G231" s="102">
        <v>5</v>
      </c>
      <c r="H231" s="4" t="str">
        <f t="shared" si="183"/>
        <v>XXX304/5</v>
      </c>
      <c r="I231" s="4" t="s">
        <v>8</v>
      </c>
      <c r="J231" s="4" t="s">
        <v>8</v>
      </c>
      <c r="K231" s="7">
        <v>0.59375</v>
      </c>
      <c r="L231" s="5">
        <v>0.59583333333333333</v>
      </c>
      <c r="M231" s="4" t="s">
        <v>32</v>
      </c>
      <c r="N231" s="5">
        <v>0.62152777777777779</v>
      </c>
      <c r="O231" s="4" t="s">
        <v>48</v>
      </c>
      <c r="P231" s="14" t="str">
        <f t="shared" si="184"/>
        <v>OK</v>
      </c>
      <c r="Q231" s="15">
        <f t="shared" si="185"/>
        <v>2.5694444444444464E-2</v>
      </c>
      <c r="R231" s="15">
        <f t="shared" si="186"/>
        <v>2.0833333333333259E-3</v>
      </c>
      <c r="S231" s="15">
        <f t="shared" si="187"/>
        <v>2.777777777777779E-2</v>
      </c>
      <c r="T231" s="15">
        <f t="shared" si="189"/>
        <v>2.2916666666666696E-2</v>
      </c>
      <c r="U231" s="4">
        <v>26.2</v>
      </c>
      <c r="V231" s="4">
        <f>INDEX('Počty dní'!F:J,MATCH(E231,'Počty dní'!H:H,0),4)</f>
        <v>56</v>
      </c>
      <c r="W231" s="70">
        <f>V231*U231</f>
        <v>1467.2</v>
      </c>
    </row>
    <row r="232" spans="1:23" x14ac:dyDescent="0.3">
      <c r="A232" s="69">
        <v>718</v>
      </c>
      <c r="B232" s="4">
        <v>7118</v>
      </c>
      <c r="C232" s="4" t="s">
        <v>7</v>
      </c>
      <c r="D232" s="4"/>
      <c r="E232" s="4" t="str">
        <f>CONCATENATE(C232,D232)</f>
        <v>X</v>
      </c>
      <c r="F232" s="4" t="s">
        <v>97</v>
      </c>
      <c r="G232" s="102">
        <v>8</v>
      </c>
      <c r="H232" s="4" t="str">
        <f t="shared" si="183"/>
        <v>XXX304/8</v>
      </c>
      <c r="I232" s="4" t="s">
        <v>8</v>
      </c>
      <c r="J232" s="4" t="s">
        <v>8</v>
      </c>
      <c r="K232" s="7">
        <v>0.63055555555555554</v>
      </c>
      <c r="L232" s="5">
        <v>0.63124999999999998</v>
      </c>
      <c r="M232" s="4" t="s">
        <v>48</v>
      </c>
      <c r="N232" s="5">
        <v>0.65416666666666667</v>
      </c>
      <c r="O232" s="4" t="s">
        <v>32</v>
      </c>
      <c r="P232" s="14" t="str">
        <f t="shared" si="184"/>
        <v>OK</v>
      </c>
      <c r="Q232" s="15">
        <f t="shared" si="185"/>
        <v>2.2916666666666696E-2</v>
      </c>
      <c r="R232" s="15">
        <f t="shared" si="186"/>
        <v>6.9444444444444198E-4</v>
      </c>
      <c r="S232" s="15">
        <f t="shared" si="187"/>
        <v>2.3611111111111138E-2</v>
      </c>
      <c r="T232" s="15">
        <f t="shared" si="189"/>
        <v>9.0277777777777457E-3</v>
      </c>
      <c r="U232" s="4">
        <v>23</v>
      </c>
      <c r="V232" s="4">
        <f>INDEX('Počty dní'!F:J,MATCH(E232,'Počty dní'!H:H,0),4)</f>
        <v>56</v>
      </c>
      <c r="W232" s="70">
        <f>V232*U232</f>
        <v>1288</v>
      </c>
    </row>
    <row r="233" spans="1:23" x14ac:dyDescent="0.3">
      <c r="A233" s="69">
        <v>718</v>
      </c>
      <c r="B233" s="4">
        <v>7118</v>
      </c>
      <c r="C233" s="4" t="s">
        <v>7</v>
      </c>
      <c r="D233" s="4"/>
      <c r="E233" s="4" t="str">
        <f>CONCATENATE(C233,D233)</f>
        <v>X</v>
      </c>
      <c r="F233" s="4" t="s">
        <v>97</v>
      </c>
      <c r="G233" s="102">
        <v>7</v>
      </c>
      <c r="H233" s="4" t="str">
        <f t="shared" si="183"/>
        <v>XXX304/7</v>
      </c>
      <c r="I233" s="4" t="s">
        <v>8</v>
      </c>
      <c r="J233" s="4" t="s">
        <v>8</v>
      </c>
      <c r="K233" s="7">
        <v>0.67708333333333337</v>
      </c>
      <c r="L233" s="5">
        <v>0.6791666666666667</v>
      </c>
      <c r="M233" s="4" t="s">
        <v>32</v>
      </c>
      <c r="N233" s="5">
        <v>0.70486111111111116</v>
      </c>
      <c r="O233" s="4" t="s">
        <v>48</v>
      </c>
      <c r="P233" s="14" t="str">
        <f t="shared" si="184"/>
        <v>OK</v>
      </c>
      <c r="Q233" s="15">
        <f t="shared" si="185"/>
        <v>2.5694444444444464E-2</v>
      </c>
      <c r="R233" s="15">
        <f t="shared" si="186"/>
        <v>2.0833333333333259E-3</v>
      </c>
      <c r="S233" s="15">
        <f t="shared" si="187"/>
        <v>2.777777777777779E-2</v>
      </c>
      <c r="T233" s="15">
        <f t="shared" si="189"/>
        <v>2.2916666666666696E-2</v>
      </c>
      <c r="U233" s="4">
        <v>26.2</v>
      </c>
      <c r="V233" s="4">
        <f>INDEX('Počty dní'!F:J,MATCH(E233,'Počty dní'!H:H,0),4)</f>
        <v>56</v>
      </c>
      <c r="W233" s="70">
        <f>V233*U233</f>
        <v>1467.2</v>
      </c>
    </row>
    <row r="234" spans="1:23" x14ac:dyDescent="0.3">
      <c r="A234" s="69">
        <v>718</v>
      </c>
      <c r="B234" s="4">
        <v>7118</v>
      </c>
      <c r="C234" s="4" t="s">
        <v>7</v>
      </c>
      <c r="D234" s="4"/>
      <c r="E234" s="4" t="str">
        <f>CONCATENATE(C234,D234)</f>
        <v>X</v>
      </c>
      <c r="F234" s="4" t="s">
        <v>97</v>
      </c>
      <c r="G234" s="102">
        <v>10</v>
      </c>
      <c r="H234" s="4" t="str">
        <f t="shared" si="183"/>
        <v>XXX304/10</v>
      </c>
      <c r="I234" s="4" t="s">
        <v>8</v>
      </c>
      <c r="J234" s="4" t="s">
        <v>8</v>
      </c>
      <c r="K234" s="7">
        <v>0.71388888888888891</v>
      </c>
      <c r="L234" s="5">
        <v>0.71458333333333324</v>
      </c>
      <c r="M234" s="4" t="s">
        <v>48</v>
      </c>
      <c r="N234" s="5">
        <v>0.73749999999999993</v>
      </c>
      <c r="O234" s="4" t="s">
        <v>32</v>
      </c>
      <c r="P234" s="14" t="str">
        <f t="shared" si="184"/>
        <v>OK</v>
      </c>
      <c r="Q234" s="15">
        <f t="shared" si="185"/>
        <v>2.2916666666666696E-2</v>
      </c>
      <c r="R234" s="15">
        <f t="shared" si="186"/>
        <v>6.9444444444433095E-4</v>
      </c>
      <c r="S234" s="15">
        <f t="shared" si="187"/>
        <v>2.3611111111111027E-2</v>
      </c>
      <c r="T234" s="15">
        <f t="shared" si="189"/>
        <v>9.0277777777777457E-3</v>
      </c>
      <c r="U234" s="4">
        <v>23</v>
      </c>
      <c r="V234" s="4">
        <f>INDEX('Počty dní'!F:J,MATCH(E234,'Počty dní'!H:H,0),4)</f>
        <v>56</v>
      </c>
      <c r="W234" s="70">
        <f>V234*U234</f>
        <v>1288</v>
      </c>
    </row>
    <row r="235" spans="1:23" ht="15" thickBot="1" x14ac:dyDescent="0.35">
      <c r="A235" s="82">
        <v>718</v>
      </c>
      <c r="B235" s="83">
        <v>7118</v>
      </c>
      <c r="C235" s="83" t="s">
        <v>7</v>
      </c>
      <c r="D235" s="83"/>
      <c r="E235" s="83" t="str">
        <f t="shared" si="182"/>
        <v>X</v>
      </c>
      <c r="F235" s="83" t="s">
        <v>94</v>
      </c>
      <c r="G235" s="105">
        <v>26</v>
      </c>
      <c r="H235" s="83" t="str">
        <f t="shared" si="183"/>
        <v>XXX270/26</v>
      </c>
      <c r="I235" s="83" t="s">
        <v>8</v>
      </c>
      <c r="J235" s="83" t="s">
        <v>8</v>
      </c>
      <c r="K235" s="84">
        <v>0.76944444444444438</v>
      </c>
      <c r="L235" s="85">
        <v>0.7715277777777777</v>
      </c>
      <c r="M235" s="83" t="s">
        <v>32</v>
      </c>
      <c r="N235" s="85">
        <v>0.81527777777777777</v>
      </c>
      <c r="O235" s="83" t="s">
        <v>17</v>
      </c>
      <c r="P235" s="86"/>
      <c r="Q235" s="87">
        <f t="shared" si="185"/>
        <v>4.3750000000000067E-2</v>
      </c>
      <c r="R235" s="87">
        <f t="shared" si="186"/>
        <v>2.0833333333333259E-3</v>
      </c>
      <c r="S235" s="87">
        <f t="shared" si="187"/>
        <v>4.5833333333333393E-2</v>
      </c>
      <c r="T235" s="87">
        <f t="shared" si="189"/>
        <v>3.1944444444444442E-2</v>
      </c>
      <c r="U235" s="83">
        <v>33</v>
      </c>
      <c r="V235" s="83">
        <f>INDEX('Počty dní'!F:J,MATCH(E235,'Počty dní'!H:H,0),4)</f>
        <v>56</v>
      </c>
      <c r="W235" s="88">
        <f t="shared" si="188"/>
        <v>1848</v>
      </c>
    </row>
    <row r="236" spans="1:23" ht="15" thickBot="1" x14ac:dyDescent="0.35">
      <c r="A236" s="48" t="str">
        <f ca="1">CONCATENATE(INDIRECT("R[-3]C[0]",FALSE),"celkem")</f>
        <v>718celkem</v>
      </c>
      <c r="B236" s="49"/>
      <c r="C236" s="49" t="str">
        <f ca="1">INDIRECT("R[-1]C[12]",FALSE)</f>
        <v>Humpolec,,pošta</v>
      </c>
      <c r="D236" s="50"/>
      <c r="E236" s="49"/>
      <c r="F236" s="50"/>
      <c r="G236" s="103"/>
      <c r="H236" s="51"/>
      <c r="I236" s="52"/>
      <c r="J236" s="53" t="str">
        <f ca="1">INDIRECT("R[-3]C[0]",FALSE)</f>
        <v>S</v>
      </c>
      <c r="K236" s="54"/>
      <c r="L236" s="55"/>
      <c r="M236" s="56"/>
      <c r="N236" s="55"/>
      <c r="O236" s="57"/>
      <c r="P236" s="49"/>
      <c r="Q236" s="58">
        <f>SUM(Q227:Q235)</f>
        <v>0.28541666666666665</v>
      </c>
      <c r="R236" s="58">
        <f t="shared" ref="R236:T236" si="190">SUM(R227:R235)</f>
        <v>1.2500000000000067E-2</v>
      </c>
      <c r="S236" s="58">
        <f t="shared" si="190"/>
        <v>0.29791666666666672</v>
      </c>
      <c r="T236" s="58">
        <f t="shared" si="190"/>
        <v>0.33055555555555549</v>
      </c>
      <c r="U236" s="59">
        <f>SUM(U227:U235)</f>
        <v>251.89999999999998</v>
      </c>
      <c r="V236" s="60"/>
      <c r="W236" s="61">
        <f>SUM(W227:W235)</f>
        <v>14106.400000000001</v>
      </c>
    </row>
    <row r="237" spans="1:23" x14ac:dyDescent="0.3">
      <c r="A237" s="71"/>
      <c r="B237" s="72"/>
      <c r="C237" s="72"/>
      <c r="D237" s="73"/>
      <c r="E237" s="72"/>
      <c r="F237" s="73"/>
      <c r="G237" s="104"/>
      <c r="H237" s="74"/>
      <c r="I237" s="75"/>
      <c r="J237" s="76"/>
      <c r="K237" s="77"/>
      <c r="L237" s="78"/>
      <c r="M237" s="79"/>
      <c r="N237" s="78"/>
      <c r="O237" s="80"/>
      <c r="P237" s="72"/>
      <c r="Q237" s="81"/>
      <c r="R237" s="81"/>
      <c r="S237" s="81"/>
      <c r="T237" s="81"/>
      <c r="U237" s="77"/>
      <c r="V237" s="72"/>
      <c r="W237" s="77"/>
    </row>
    <row r="238" spans="1:23" ht="15" thickBot="1" x14ac:dyDescent="0.35">
      <c r="L238" s="1"/>
      <c r="N238" s="1"/>
      <c r="Q238" s="1"/>
      <c r="R238" s="1"/>
      <c r="S238" s="1"/>
      <c r="T238" s="1"/>
    </row>
    <row r="239" spans="1:23" x14ac:dyDescent="0.3">
      <c r="A239" s="62">
        <v>719</v>
      </c>
      <c r="B239" s="63">
        <v>7119</v>
      </c>
      <c r="C239" s="63" t="s">
        <v>7</v>
      </c>
      <c r="D239" s="63"/>
      <c r="E239" s="63" t="str">
        <f t="shared" ref="E239:E243" si="191">CONCATENATE(C239,D239)</f>
        <v>X</v>
      </c>
      <c r="F239" s="63" t="s">
        <v>94</v>
      </c>
      <c r="G239" s="101">
        <v>3</v>
      </c>
      <c r="H239" s="63" t="str">
        <f t="shared" ref="H239:H243" si="192">CONCATENATE(F239,"/",G239)</f>
        <v>XXX270/3</v>
      </c>
      <c r="I239" s="63" t="s">
        <v>8</v>
      </c>
      <c r="J239" s="63" t="s">
        <v>8</v>
      </c>
      <c r="K239" s="64">
        <v>0.19999999999999998</v>
      </c>
      <c r="L239" s="65">
        <v>0.20138888888888887</v>
      </c>
      <c r="M239" s="63" t="s">
        <v>31</v>
      </c>
      <c r="N239" s="65">
        <v>0.27013888888888887</v>
      </c>
      <c r="O239" s="63" t="s">
        <v>32</v>
      </c>
      <c r="P239" s="66" t="str">
        <f t="shared" ref="P239:P242" si="193">IF(M240=O239,"OK","POZOR")</f>
        <v>OK</v>
      </c>
      <c r="Q239" s="67">
        <f t="shared" ref="Q239:Q243" si="194">IF(ISNUMBER(G239),N239-L239,IF(F239="přejezd",N239-L239,0))</f>
        <v>6.8750000000000006E-2</v>
      </c>
      <c r="R239" s="67">
        <f t="shared" ref="R239:R243" si="195">IF(ISNUMBER(G239),L239-K239,0)</f>
        <v>1.388888888888884E-3</v>
      </c>
      <c r="S239" s="67">
        <f t="shared" ref="S239:S243" si="196">Q239+R239</f>
        <v>7.013888888888889E-2</v>
      </c>
      <c r="T239" s="67"/>
      <c r="U239" s="63">
        <v>51.6</v>
      </c>
      <c r="V239" s="63">
        <f>INDEX('Počty dní'!F:J,MATCH(E239,'Počty dní'!H:H,0),4)</f>
        <v>56</v>
      </c>
      <c r="W239" s="68">
        <f t="shared" ref="W239:W243" si="197">V239*U239</f>
        <v>2889.6</v>
      </c>
    </row>
    <row r="240" spans="1:23" x14ac:dyDescent="0.3">
      <c r="A240" s="69">
        <v>719</v>
      </c>
      <c r="B240" s="4">
        <v>7119</v>
      </c>
      <c r="C240" s="4" t="s">
        <v>7</v>
      </c>
      <c r="D240" s="4"/>
      <c r="E240" s="4" t="str">
        <f>CONCATENATE(C240,D240)</f>
        <v>X</v>
      </c>
      <c r="F240" s="4" t="s">
        <v>94</v>
      </c>
      <c r="G240" s="102">
        <v>12</v>
      </c>
      <c r="H240" s="4" t="str">
        <f t="shared" si="192"/>
        <v>XXX270/12</v>
      </c>
      <c r="I240" s="4" t="s">
        <v>8</v>
      </c>
      <c r="J240" s="4" t="s">
        <v>8</v>
      </c>
      <c r="K240" s="7">
        <v>0.43611111111111112</v>
      </c>
      <c r="L240" s="5">
        <v>0.4381944444444445</v>
      </c>
      <c r="M240" s="4" t="s">
        <v>32</v>
      </c>
      <c r="N240" s="5">
        <v>0.48194444444444445</v>
      </c>
      <c r="O240" s="4" t="s">
        <v>17</v>
      </c>
      <c r="P240" s="14" t="str">
        <f t="shared" si="193"/>
        <v>OK</v>
      </c>
      <c r="Q240" s="15">
        <f t="shared" si="194"/>
        <v>4.3749999999999956E-2</v>
      </c>
      <c r="R240" s="15">
        <f t="shared" si="195"/>
        <v>2.0833333333333814E-3</v>
      </c>
      <c r="S240" s="15">
        <f t="shared" si="196"/>
        <v>4.5833333333333337E-2</v>
      </c>
      <c r="T240" s="15">
        <f t="shared" ref="T240:T243" si="198">K240-N239</f>
        <v>0.16597222222222224</v>
      </c>
      <c r="U240" s="4">
        <v>33</v>
      </c>
      <c r="V240" s="4">
        <f>INDEX('Počty dní'!F:J,MATCH(E240,'Počty dní'!H:H,0),4)</f>
        <v>56</v>
      </c>
      <c r="W240" s="70">
        <f t="shared" si="197"/>
        <v>1848</v>
      </c>
    </row>
    <row r="241" spans="1:23" x14ac:dyDescent="0.3">
      <c r="A241" s="69">
        <v>719</v>
      </c>
      <c r="B241" s="4">
        <v>7119</v>
      </c>
      <c r="C241" s="4" t="s">
        <v>7</v>
      </c>
      <c r="D241" s="4"/>
      <c r="E241" s="4" t="str">
        <f>CONCATENATE(C241,D241)</f>
        <v>X</v>
      </c>
      <c r="F241" s="4" t="s">
        <v>94</v>
      </c>
      <c r="G241" s="102">
        <v>13</v>
      </c>
      <c r="H241" s="4" t="str">
        <f t="shared" si="192"/>
        <v>XXX270/13</v>
      </c>
      <c r="I241" s="4" t="s">
        <v>8</v>
      </c>
      <c r="J241" s="4" t="s">
        <v>8</v>
      </c>
      <c r="K241" s="7">
        <v>0.51597222222222217</v>
      </c>
      <c r="L241" s="5">
        <v>0.5180555555555556</v>
      </c>
      <c r="M241" s="4" t="s">
        <v>17</v>
      </c>
      <c r="N241" s="5">
        <v>0.56666666666666665</v>
      </c>
      <c r="O241" s="4" t="s">
        <v>32</v>
      </c>
      <c r="P241" s="14" t="str">
        <f t="shared" si="193"/>
        <v>OK</v>
      </c>
      <c r="Q241" s="15">
        <f t="shared" si="194"/>
        <v>4.8611111111111049E-2</v>
      </c>
      <c r="R241" s="15">
        <f t="shared" si="195"/>
        <v>2.083333333333437E-3</v>
      </c>
      <c r="S241" s="15">
        <f t="shared" si="196"/>
        <v>5.0694444444444486E-2</v>
      </c>
      <c r="T241" s="15">
        <f t="shared" si="198"/>
        <v>3.4027777777777712E-2</v>
      </c>
      <c r="U241" s="4">
        <v>39</v>
      </c>
      <c r="V241" s="4">
        <f>INDEX('Počty dní'!F:J,MATCH(E241,'Počty dní'!H:H,0),4)</f>
        <v>56</v>
      </c>
      <c r="W241" s="70">
        <f>V241*U241</f>
        <v>2184</v>
      </c>
    </row>
    <row r="242" spans="1:23" x14ac:dyDescent="0.3">
      <c r="A242" s="69">
        <f>A241</f>
        <v>719</v>
      </c>
      <c r="B242" s="4">
        <v>7119</v>
      </c>
      <c r="C242" s="4" t="str">
        <f>C241</f>
        <v>X</v>
      </c>
      <c r="D242" s="4"/>
      <c r="E242" s="4" t="str">
        <f t="shared" ref="E242" si="199">CONCATENATE(C242,D242)</f>
        <v>X</v>
      </c>
      <c r="F242" s="4" t="s">
        <v>92</v>
      </c>
      <c r="G242" s="102"/>
      <c r="H242" s="4" t="str">
        <f t="shared" si="192"/>
        <v>přejezd/</v>
      </c>
      <c r="I242" s="4"/>
      <c r="J242" s="4" t="str">
        <f>J241</f>
        <v>S</v>
      </c>
      <c r="K242" s="7">
        <v>0.59791666666666665</v>
      </c>
      <c r="L242" s="5">
        <v>0.59791666666666665</v>
      </c>
      <c r="M242" s="4" t="str">
        <f>O241</f>
        <v>Pacov,,aut.nádr.</v>
      </c>
      <c r="N242" s="5">
        <v>0.59930555555555554</v>
      </c>
      <c r="O242" s="4" t="str">
        <f>M243</f>
        <v>Pacov,,strojírny</v>
      </c>
      <c r="P242" s="14" t="str">
        <f t="shared" si="193"/>
        <v>OK</v>
      </c>
      <c r="Q242" s="15">
        <f t="shared" si="194"/>
        <v>1.388888888888884E-3</v>
      </c>
      <c r="R242" s="15">
        <f t="shared" si="195"/>
        <v>0</v>
      </c>
      <c r="S242" s="15">
        <f t="shared" si="196"/>
        <v>1.388888888888884E-3</v>
      </c>
      <c r="T242" s="15">
        <f t="shared" si="198"/>
        <v>3.125E-2</v>
      </c>
      <c r="U242" s="4">
        <v>0</v>
      </c>
      <c r="V242" s="4">
        <f>INDEX('Počty dní'!F:J,MATCH(E242,'Počty dní'!H:H,0),4)</f>
        <v>56</v>
      </c>
      <c r="W242" s="70">
        <f t="shared" ref="W242" si="200">V242*U242</f>
        <v>0</v>
      </c>
    </row>
    <row r="243" spans="1:23" ht="15" thickBot="1" x14ac:dyDescent="0.35">
      <c r="A243" s="69">
        <v>719</v>
      </c>
      <c r="B243" s="4">
        <v>7119</v>
      </c>
      <c r="C243" s="4" t="s">
        <v>7</v>
      </c>
      <c r="D243" s="4"/>
      <c r="E243" s="4" t="str">
        <f t="shared" si="191"/>
        <v>X</v>
      </c>
      <c r="F243" s="4" t="s">
        <v>94</v>
      </c>
      <c r="G243" s="102">
        <v>18</v>
      </c>
      <c r="H243" s="4" t="str">
        <f t="shared" si="192"/>
        <v>XXX270/18</v>
      </c>
      <c r="I243" s="4" t="s">
        <v>8</v>
      </c>
      <c r="J243" s="4" t="s">
        <v>8</v>
      </c>
      <c r="K243" s="7">
        <v>0.59930555555555554</v>
      </c>
      <c r="L243" s="5">
        <v>0.60138888888888886</v>
      </c>
      <c r="M243" s="4" t="s">
        <v>30</v>
      </c>
      <c r="N243" s="5">
        <v>0.67291666666666661</v>
      </c>
      <c r="O243" s="4" t="s">
        <v>31</v>
      </c>
      <c r="P243" s="14"/>
      <c r="Q243" s="15">
        <f t="shared" si="194"/>
        <v>7.1527777777777746E-2</v>
      </c>
      <c r="R243" s="15">
        <f t="shared" si="195"/>
        <v>2.0833333333333259E-3</v>
      </c>
      <c r="S243" s="15">
        <f t="shared" si="196"/>
        <v>7.3611111111111072E-2</v>
      </c>
      <c r="T243" s="15">
        <f t="shared" si="198"/>
        <v>0</v>
      </c>
      <c r="U243" s="4">
        <v>52.8</v>
      </c>
      <c r="V243" s="4">
        <f>INDEX('Počty dní'!F:J,MATCH(E243,'Počty dní'!H:H,0),4)</f>
        <v>56</v>
      </c>
      <c r="W243" s="70">
        <f t="shared" si="197"/>
        <v>2956.7999999999997</v>
      </c>
    </row>
    <row r="244" spans="1:23" ht="15" thickBot="1" x14ac:dyDescent="0.35">
      <c r="A244" s="48" t="str">
        <f ca="1">CONCATENATE(INDIRECT("R[-3]C[0]",FALSE),"celkem")</f>
        <v>719celkem</v>
      </c>
      <c r="B244" s="49"/>
      <c r="C244" s="49" t="str">
        <f ca="1">INDIRECT("R[-1]C[12]",FALSE)</f>
        <v>Světlá n.S.,,žel.st.</v>
      </c>
      <c r="D244" s="50"/>
      <c r="E244" s="49"/>
      <c r="F244" s="50"/>
      <c r="G244" s="103"/>
      <c r="H244" s="51"/>
      <c r="I244" s="52"/>
      <c r="J244" s="53" t="str">
        <f ca="1">INDIRECT("R[-3]C[0]",FALSE)</f>
        <v>S</v>
      </c>
      <c r="K244" s="54"/>
      <c r="L244" s="55"/>
      <c r="M244" s="56"/>
      <c r="N244" s="55"/>
      <c r="O244" s="57"/>
      <c r="P244" s="49"/>
      <c r="Q244" s="58">
        <f>SUM(Q239:Q243)</f>
        <v>0.23402777777777764</v>
      </c>
      <c r="R244" s="58">
        <f>SUM(R239:R243)</f>
        <v>7.6388888888890283E-3</v>
      </c>
      <c r="S244" s="58">
        <f>SUM(S239:S243)</f>
        <v>0.24166666666666667</v>
      </c>
      <c r="T244" s="58">
        <f>SUM(T239:T243)</f>
        <v>0.23124999999999996</v>
      </c>
      <c r="U244" s="59">
        <f>SUM(U239:U243)</f>
        <v>176.39999999999998</v>
      </c>
      <c r="V244" s="60"/>
      <c r="W244" s="61">
        <f>SUM(W239:W243)</f>
        <v>9878.4</v>
      </c>
    </row>
    <row r="245" spans="1:23" x14ac:dyDescent="0.3">
      <c r="A245" s="71"/>
      <c r="B245" s="72"/>
      <c r="C245" s="72"/>
      <c r="D245" s="73"/>
      <c r="E245" s="72"/>
      <c r="F245" s="73"/>
      <c r="G245" s="104"/>
      <c r="H245" s="74"/>
      <c r="I245" s="75"/>
      <c r="J245" s="76"/>
      <c r="K245" s="77"/>
      <c r="L245" s="78"/>
      <c r="M245" s="79"/>
      <c r="N245" s="78"/>
      <c r="O245" s="80"/>
      <c r="P245" s="72"/>
      <c r="Q245" s="81"/>
      <c r="R245" s="81"/>
      <c r="S245" s="81"/>
      <c r="T245" s="81"/>
      <c r="U245" s="77"/>
      <c r="V245" s="72"/>
      <c r="W245" s="77"/>
    </row>
    <row r="246" spans="1:23" ht="15" thickBot="1" x14ac:dyDescent="0.35"/>
    <row r="247" spans="1:23" x14ac:dyDescent="0.3">
      <c r="A247" s="62">
        <v>720</v>
      </c>
      <c r="B247" s="63">
        <v>7120</v>
      </c>
      <c r="C247" s="63" t="s">
        <v>7</v>
      </c>
      <c r="D247" s="63"/>
      <c r="E247" s="63" t="str">
        <f>CONCATENATE(C247,D247)</f>
        <v>X</v>
      </c>
      <c r="F247" s="63" t="s">
        <v>98</v>
      </c>
      <c r="G247" s="101">
        <v>2</v>
      </c>
      <c r="H247" s="63" t="str">
        <f t="shared" ref="H247:H258" si="201">CONCATENATE(F247,"/",G247)</f>
        <v>XXX303/2</v>
      </c>
      <c r="I247" s="63" t="s">
        <v>8</v>
      </c>
      <c r="J247" s="63" t="s">
        <v>19</v>
      </c>
      <c r="K247" s="64">
        <v>0.21111111111111111</v>
      </c>
      <c r="L247" s="65">
        <v>0.21180555555555555</v>
      </c>
      <c r="M247" s="63" t="s">
        <v>35</v>
      </c>
      <c r="N247" s="65">
        <v>0.22500000000000001</v>
      </c>
      <c r="O247" s="63" t="s">
        <v>32</v>
      </c>
      <c r="P247" s="66" t="str">
        <f t="shared" ref="P247:P257" si="202">IF(M248=O247,"OK","POZOR")</f>
        <v>OK</v>
      </c>
      <c r="Q247" s="67">
        <f t="shared" ref="Q247:Q258" si="203">IF(ISNUMBER(G247),N247-L247,IF(F247="přejezd",N247-L247,0))</f>
        <v>1.3194444444444453E-2</v>
      </c>
      <c r="R247" s="67">
        <f t="shared" ref="R247:R258" si="204">IF(ISNUMBER(G247),L247-K247,0)</f>
        <v>6.9444444444444198E-4</v>
      </c>
      <c r="S247" s="67">
        <f t="shared" ref="S247:S258" si="205">Q247+R247</f>
        <v>1.3888888888888895E-2</v>
      </c>
      <c r="T247" s="67"/>
      <c r="U247" s="63">
        <v>11.6</v>
      </c>
      <c r="V247" s="63">
        <f>INDEX('Počty dní'!F:J,MATCH(E247,'Počty dní'!H:H,0),4)</f>
        <v>56</v>
      </c>
      <c r="W247" s="68">
        <f>V247*U247</f>
        <v>649.6</v>
      </c>
    </row>
    <row r="248" spans="1:23" x14ac:dyDescent="0.3">
      <c r="A248" s="69">
        <v>720</v>
      </c>
      <c r="B248" s="4">
        <v>7120</v>
      </c>
      <c r="C248" s="4" t="s">
        <v>7</v>
      </c>
      <c r="D248" s="4"/>
      <c r="E248" s="4" t="str">
        <f>CONCATENATE(C248,D248)</f>
        <v>X</v>
      </c>
      <c r="F248" s="4" t="s">
        <v>99</v>
      </c>
      <c r="G248" s="102">
        <v>3</v>
      </c>
      <c r="H248" s="4" t="str">
        <f t="shared" si="201"/>
        <v>XXX937/3</v>
      </c>
      <c r="I248" s="4" t="s">
        <v>19</v>
      </c>
      <c r="J248" s="4" t="s">
        <v>19</v>
      </c>
      <c r="K248" s="7">
        <v>0.27083333333333331</v>
      </c>
      <c r="L248" s="5">
        <v>0.27430555555555552</v>
      </c>
      <c r="M248" s="4" t="s">
        <v>32</v>
      </c>
      <c r="N248" s="5">
        <v>0.30555555555555552</v>
      </c>
      <c r="O248" s="4" t="s">
        <v>33</v>
      </c>
      <c r="P248" s="14" t="str">
        <f t="shared" si="202"/>
        <v>OK</v>
      </c>
      <c r="Q248" s="15">
        <f t="shared" si="203"/>
        <v>3.125E-2</v>
      </c>
      <c r="R248" s="15">
        <f t="shared" si="204"/>
        <v>3.4722222222222099E-3</v>
      </c>
      <c r="S248" s="15">
        <f t="shared" si="205"/>
        <v>3.472222222222221E-2</v>
      </c>
      <c r="T248" s="15">
        <f t="shared" ref="T248:T258" si="206">K248-N247</f>
        <v>4.5833333333333309E-2</v>
      </c>
      <c r="U248" s="4">
        <v>32.1</v>
      </c>
      <c r="V248" s="4">
        <f>INDEX('Počty dní'!F:J,MATCH(E248,'Počty dní'!H:H,0),4)</f>
        <v>56</v>
      </c>
      <c r="W248" s="70">
        <f>V248*U248</f>
        <v>1797.6000000000001</v>
      </c>
    </row>
    <row r="249" spans="1:23" x14ac:dyDescent="0.3">
      <c r="A249" s="69">
        <v>720</v>
      </c>
      <c r="B249" s="4">
        <v>7120</v>
      </c>
      <c r="C249" s="4" t="s">
        <v>7</v>
      </c>
      <c r="D249" s="4"/>
      <c r="E249" s="4" t="str">
        <f>CONCATENATE(C249,D249)</f>
        <v>X</v>
      </c>
      <c r="F249" s="4" t="s">
        <v>99</v>
      </c>
      <c r="G249" s="102">
        <v>6</v>
      </c>
      <c r="H249" s="4" t="str">
        <f t="shared" si="201"/>
        <v>XXX937/6</v>
      </c>
      <c r="I249" s="4" t="s">
        <v>8</v>
      </c>
      <c r="J249" s="4" t="s">
        <v>19</v>
      </c>
      <c r="K249" s="7">
        <v>0.33680555555555558</v>
      </c>
      <c r="L249" s="5">
        <v>0.34027777777777773</v>
      </c>
      <c r="M249" s="4" t="s">
        <v>33</v>
      </c>
      <c r="N249" s="5">
        <v>0.37152777777777773</v>
      </c>
      <c r="O249" s="4" t="s">
        <v>32</v>
      </c>
      <c r="P249" s="14" t="str">
        <f t="shared" si="202"/>
        <v>OK</v>
      </c>
      <c r="Q249" s="15">
        <f t="shared" si="203"/>
        <v>3.125E-2</v>
      </c>
      <c r="R249" s="15">
        <f t="shared" si="204"/>
        <v>3.4722222222221544E-3</v>
      </c>
      <c r="S249" s="15">
        <f t="shared" si="205"/>
        <v>3.4722222222222154E-2</v>
      </c>
      <c r="T249" s="15">
        <f t="shared" si="206"/>
        <v>3.1250000000000056E-2</v>
      </c>
      <c r="U249" s="4">
        <v>32.1</v>
      </c>
      <c r="V249" s="4">
        <f>INDEX('Počty dní'!F:J,MATCH(E249,'Počty dní'!H:H,0),4)</f>
        <v>56</v>
      </c>
      <c r="W249" s="70">
        <f>V249*U249</f>
        <v>1797.6000000000001</v>
      </c>
    </row>
    <row r="250" spans="1:23" x14ac:dyDescent="0.3">
      <c r="A250" s="69">
        <f>A249</f>
        <v>720</v>
      </c>
      <c r="B250" s="4">
        <v>7120</v>
      </c>
      <c r="C250" s="4" t="str">
        <f>C249</f>
        <v>X</v>
      </c>
      <c r="D250" s="4"/>
      <c r="E250" s="4" t="str">
        <f t="shared" ref="E250" si="207">CONCATENATE(C250,D250)</f>
        <v>X</v>
      </c>
      <c r="F250" s="4" t="s">
        <v>92</v>
      </c>
      <c r="G250" s="102"/>
      <c r="H250" s="4" t="str">
        <f t="shared" si="201"/>
        <v>přejezd/</v>
      </c>
      <c r="I250" s="4"/>
      <c r="J250" s="4" t="str">
        <f>J249</f>
        <v>V</v>
      </c>
      <c r="K250" s="7">
        <v>0.47638888888888892</v>
      </c>
      <c r="L250" s="5">
        <v>0.47638888888888892</v>
      </c>
      <c r="M250" s="4" t="str">
        <f>O249</f>
        <v>Pacov,,aut.nádr.</v>
      </c>
      <c r="N250" s="5">
        <v>0.47847222222222219</v>
      </c>
      <c r="O250" s="4" t="str">
        <f>M251</f>
        <v>Pacov,,Jetřichovská ul.křiž.</v>
      </c>
      <c r="P250" s="14" t="str">
        <f t="shared" si="202"/>
        <v>OK</v>
      </c>
      <c r="Q250" s="15">
        <f t="shared" si="203"/>
        <v>2.0833333333332704E-3</v>
      </c>
      <c r="R250" s="15">
        <f t="shared" si="204"/>
        <v>0</v>
      </c>
      <c r="S250" s="15">
        <f t="shared" si="205"/>
        <v>2.0833333333332704E-3</v>
      </c>
      <c r="T250" s="15">
        <f t="shared" si="206"/>
        <v>0.10486111111111118</v>
      </c>
      <c r="U250" s="4">
        <v>0</v>
      </c>
      <c r="V250" s="4">
        <f>INDEX('Počty dní'!F:J,MATCH(E250,'Počty dní'!H:H,0),4)</f>
        <v>56</v>
      </c>
      <c r="W250" s="70">
        <f t="shared" ref="W250:W257" si="208">V250*U250</f>
        <v>0</v>
      </c>
    </row>
    <row r="251" spans="1:23" x14ac:dyDescent="0.3">
      <c r="A251" s="69">
        <v>720</v>
      </c>
      <c r="B251" s="4">
        <v>7120</v>
      </c>
      <c r="C251" s="4" t="s">
        <v>7</v>
      </c>
      <c r="D251" s="4"/>
      <c r="E251" s="4" t="str">
        <f>CONCATENATE(C251,D251)</f>
        <v>X</v>
      </c>
      <c r="F251" s="4" t="s">
        <v>95</v>
      </c>
      <c r="G251" s="102">
        <v>62</v>
      </c>
      <c r="H251" s="4" t="str">
        <f t="shared" si="201"/>
        <v>XXX865/62</v>
      </c>
      <c r="I251" s="4" t="s">
        <v>8</v>
      </c>
      <c r="J251" s="4" t="s">
        <v>19</v>
      </c>
      <c r="K251" s="7">
        <v>0.47847222222222219</v>
      </c>
      <c r="L251" s="5">
        <v>0.47916666666666669</v>
      </c>
      <c r="M251" s="4" t="s">
        <v>51</v>
      </c>
      <c r="N251" s="5">
        <v>0.48541666666666666</v>
      </c>
      <c r="O251" s="4" t="s">
        <v>49</v>
      </c>
      <c r="P251" s="14" t="str">
        <f t="shared" si="202"/>
        <v>OK</v>
      </c>
      <c r="Q251" s="15">
        <f t="shared" si="203"/>
        <v>6.2499999999999778E-3</v>
      </c>
      <c r="R251" s="15">
        <f t="shared" si="204"/>
        <v>6.9444444444449749E-4</v>
      </c>
      <c r="S251" s="15">
        <f t="shared" si="205"/>
        <v>6.9444444444444753E-3</v>
      </c>
      <c r="T251" s="15">
        <f t="shared" si="206"/>
        <v>0</v>
      </c>
      <c r="U251" s="4">
        <v>3.1</v>
      </c>
      <c r="V251" s="4">
        <f>INDEX('Počty dní'!F:J,MATCH(E251,'Počty dní'!H:H,0),4)</f>
        <v>56</v>
      </c>
      <c r="W251" s="70">
        <f t="shared" si="208"/>
        <v>173.6</v>
      </c>
    </row>
    <row r="252" spans="1:23" x14ac:dyDescent="0.3">
      <c r="A252" s="69">
        <v>720</v>
      </c>
      <c r="B252" s="4">
        <v>7120</v>
      </c>
      <c r="C252" s="4" t="s">
        <v>7</v>
      </c>
      <c r="D252" s="4"/>
      <c r="E252" s="4" t="str">
        <f>CONCATENATE(C252,D252)</f>
        <v>X</v>
      </c>
      <c r="F252" s="4" t="s">
        <v>95</v>
      </c>
      <c r="G252" s="102">
        <v>63</v>
      </c>
      <c r="H252" s="4" t="str">
        <f t="shared" si="201"/>
        <v>XXX865/63</v>
      </c>
      <c r="I252" s="4" t="s">
        <v>8</v>
      </c>
      <c r="J252" s="4" t="s">
        <v>19</v>
      </c>
      <c r="K252" s="7">
        <v>0.4916666666666667</v>
      </c>
      <c r="L252" s="5">
        <v>0.49305555555555558</v>
      </c>
      <c r="M252" s="4" t="s">
        <v>49</v>
      </c>
      <c r="N252" s="5">
        <v>0.49791666666666662</v>
      </c>
      <c r="O252" s="4" t="s">
        <v>51</v>
      </c>
      <c r="P252" s="14" t="str">
        <f t="shared" si="202"/>
        <v>OK</v>
      </c>
      <c r="Q252" s="15">
        <f t="shared" si="203"/>
        <v>4.8611111111110383E-3</v>
      </c>
      <c r="R252" s="15">
        <f t="shared" si="204"/>
        <v>1.388888888888884E-3</v>
      </c>
      <c r="S252" s="15">
        <f t="shared" si="205"/>
        <v>6.2499999999999223E-3</v>
      </c>
      <c r="T252" s="15">
        <f t="shared" si="206"/>
        <v>6.2500000000000333E-3</v>
      </c>
      <c r="U252" s="4">
        <v>3.2</v>
      </c>
      <c r="V252" s="4">
        <f>INDEX('Počty dní'!F:J,MATCH(E252,'Počty dní'!H:H,0),4)</f>
        <v>56</v>
      </c>
      <c r="W252" s="70">
        <f t="shared" si="208"/>
        <v>179.20000000000002</v>
      </c>
    </row>
    <row r="253" spans="1:23" x14ac:dyDescent="0.3">
      <c r="A253" s="69">
        <f>A252</f>
        <v>720</v>
      </c>
      <c r="B253" s="4">
        <v>7120</v>
      </c>
      <c r="C253" s="4" t="str">
        <f>C252</f>
        <v>X</v>
      </c>
      <c r="D253" s="4"/>
      <c r="E253" s="4" t="str">
        <f t="shared" ref="E253:E257" si="209">CONCATENATE(C253,D253)</f>
        <v>X</v>
      </c>
      <c r="F253" s="4" t="s">
        <v>92</v>
      </c>
      <c r="G253" s="102"/>
      <c r="H253" s="4" t="str">
        <f t="shared" si="201"/>
        <v>přejezd/</v>
      </c>
      <c r="I253" s="4"/>
      <c r="J253" s="4" t="str">
        <f>J252</f>
        <v>V</v>
      </c>
      <c r="K253" s="7">
        <v>0.49791666666666662</v>
      </c>
      <c r="L253" s="5">
        <v>0.49791666666666662</v>
      </c>
      <c r="M253" s="4" t="str">
        <f>O252</f>
        <v>Pacov,,Jetřichovská ul.křiž.</v>
      </c>
      <c r="N253" s="5">
        <v>0.5</v>
      </c>
      <c r="O253" s="4" t="str">
        <f>M254</f>
        <v>Pacov,,aut.nádr.</v>
      </c>
      <c r="P253" s="14" t="str">
        <f t="shared" si="202"/>
        <v>OK</v>
      </c>
      <c r="Q253" s="15">
        <f t="shared" si="203"/>
        <v>2.0833333333333814E-3</v>
      </c>
      <c r="R253" s="15">
        <f t="shared" si="204"/>
        <v>0</v>
      </c>
      <c r="S253" s="15">
        <f t="shared" si="205"/>
        <v>2.0833333333333814E-3</v>
      </c>
      <c r="T253" s="15">
        <f t="shared" si="206"/>
        <v>0</v>
      </c>
      <c r="U253" s="4">
        <v>0</v>
      </c>
      <c r="V253" s="4">
        <f>INDEX('Počty dní'!F:J,MATCH(E253,'Počty dní'!H:H,0),4)</f>
        <v>56</v>
      </c>
      <c r="W253" s="70">
        <f t="shared" si="208"/>
        <v>0</v>
      </c>
    </row>
    <row r="254" spans="1:23" x14ac:dyDescent="0.3">
      <c r="A254" s="69">
        <v>720</v>
      </c>
      <c r="B254" s="4">
        <v>7120</v>
      </c>
      <c r="C254" s="4" t="s">
        <v>7</v>
      </c>
      <c r="D254" s="4"/>
      <c r="E254" s="4" t="str">
        <f t="shared" si="209"/>
        <v>X</v>
      </c>
      <c r="F254" s="4" t="s">
        <v>99</v>
      </c>
      <c r="G254" s="102">
        <v>9</v>
      </c>
      <c r="H254" s="4" t="str">
        <f t="shared" si="201"/>
        <v>XXX937/9</v>
      </c>
      <c r="I254" s="4" t="s">
        <v>8</v>
      </c>
      <c r="J254" s="4" t="s">
        <v>19</v>
      </c>
      <c r="K254" s="7">
        <v>0.54166666666666663</v>
      </c>
      <c r="L254" s="5">
        <v>0.54513888888888895</v>
      </c>
      <c r="M254" s="4" t="s">
        <v>32</v>
      </c>
      <c r="N254" s="5">
        <v>0.57638888888888895</v>
      </c>
      <c r="O254" s="4" t="s">
        <v>33</v>
      </c>
      <c r="P254" s="14" t="str">
        <f t="shared" si="202"/>
        <v>OK</v>
      </c>
      <c r="Q254" s="15">
        <f t="shared" si="203"/>
        <v>3.125E-2</v>
      </c>
      <c r="R254" s="15">
        <f t="shared" si="204"/>
        <v>3.4722222222223209E-3</v>
      </c>
      <c r="S254" s="15">
        <f t="shared" si="205"/>
        <v>3.4722222222222321E-2</v>
      </c>
      <c r="T254" s="15">
        <f t="shared" si="206"/>
        <v>4.166666666666663E-2</v>
      </c>
      <c r="U254" s="4">
        <v>32.1</v>
      </c>
      <c r="V254" s="4">
        <f>INDEX('Počty dní'!F:J,MATCH(E254,'Počty dní'!H:H,0),4)</f>
        <v>56</v>
      </c>
      <c r="W254" s="70">
        <f t="shared" si="208"/>
        <v>1797.6000000000001</v>
      </c>
    </row>
    <row r="255" spans="1:23" x14ac:dyDescent="0.3">
      <c r="A255" s="69">
        <v>720</v>
      </c>
      <c r="B255" s="4">
        <v>7120</v>
      </c>
      <c r="C255" s="4" t="s">
        <v>7</v>
      </c>
      <c r="D255" s="4"/>
      <c r="E255" s="4" t="str">
        <f t="shared" si="209"/>
        <v>X</v>
      </c>
      <c r="F255" s="4" t="s">
        <v>99</v>
      </c>
      <c r="G255" s="102">
        <v>12</v>
      </c>
      <c r="H255" s="4" t="str">
        <f t="shared" si="201"/>
        <v>XXX937/12</v>
      </c>
      <c r="I255" s="4" t="s">
        <v>19</v>
      </c>
      <c r="J255" s="4" t="s">
        <v>19</v>
      </c>
      <c r="K255" s="7">
        <v>0.58680555555555558</v>
      </c>
      <c r="L255" s="5">
        <v>0.59027777777777779</v>
      </c>
      <c r="M255" s="4" t="s">
        <v>33</v>
      </c>
      <c r="N255" s="5">
        <v>0.62152777777777779</v>
      </c>
      <c r="O255" s="4" t="s">
        <v>32</v>
      </c>
      <c r="P255" s="14" t="str">
        <f t="shared" si="202"/>
        <v>OK</v>
      </c>
      <c r="Q255" s="15">
        <f t="shared" si="203"/>
        <v>3.125E-2</v>
      </c>
      <c r="R255" s="15">
        <f t="shared" si="204"/>
        <v>3.4722222222222099E-3</v>
      </c>
      <c r="S255" s="15">
        <f t="shared" si="205"/>
        <v>3.472222222222221E-2</v>
      </c>
      <c r="T255" s="15">
        <f t="shared" si="206"/>
        <v>1.041666666666663E-2</v>
      </c>
      <c r="U255" s="4">
        <v>32.1</v>
      </c>
      <c r="V255" s="4">
        <f>INDEX('Počty dní'!F:J,MATCH(E255,'Počty dní'!H:H,0),4)</f>
        <v>56</v>
      </c>
      <c r="W255" s="70">
        <f t="shared" si="208"/>
        <v>1797.6000000000001</v>
      </c>
    </row>
    <row r="256" spans="1:23" x14ac:dyDescent="0.3">
      <c r="A256" s="69">
        <v>720</v>
      </c>
      <c r="B256" s="4">
        <v>7120</v>
      </c>
      <c r="C256" s="4" t="s">
        <v>7</v>
      </c>
      <c r="D256" s="4"/>
      <c r="E256" s="4" t="str">
        <f t="shared" si="209"/>
        <v>X</v>
      </c>
      <c r="F256" s="4" t="s">
        <v>99</v>
      </c>
      <c r="G256" s="102">
        <v>11</v>
      </c>
      <c r="H256" s="4" t="str">
        <f t="shared" si="201"/>
        <v>XXX937/11</v>
      </c>
      <c r="I256" s="4" t="s">
        <v>8</v>
      </c>
      <c r="J256" s="4" t="s">
        <v>19</v>
      </c>
      <c r="K256" s="7">
        <v>0.625</v>
      </c>
      <c r="L256" s="5">
        <v>0.62847222222222221</v>
      </c>
      <c r="M256" s="4" t="s">
        <v>32</v>
      </c>
      <c r="N256" s="5">
        <v>0.65972222222222221</v>
      </c>
      <c r="O256" s="4" t="s">
        <v>33</v>
      </c>
      <c r="P256" s="14" t="str">
        <f t="shared" si="202"/>
        <v>OK</v>
      </c>
      <c r="Q256" s="15">
        <f t="shared" si="203"/>
        <v>3.125E-2</v>
      </c>
      <c r="R256" s="15">
        <f t="shared" si="204"/>
        <v>3.4722222222222099E-3</v>
      </c>
      <c r="S256" s="15">
        <f t="shared" si="205"/>
        <v>3.472222222222221E-2</v>
      </c>
      <c r="T256" s="15">
        <f t="shared" si="206"/>
        <v>3.4722222222222099E-3</v>
      </c>
      <c r="U256" s="4">
        <v>32.1</v>
      </c>
      <c r="V256" s="4">
        <f>INDEX('Počty dní'!F:J,MATCH(E256,'Počty dní'!H:H,0),4)</f>
        <v>56</v>
      </c>
      <c r="W256" s="70">
        <f t="shared" si="208"/>
        <v>1797.6000000000001</v>
      </c>
    </row>
    <row r="257" spans="1:23" x14ac:dyDescent="0.3">
      <c r="A257" s="69">
        <v>720</v>
      </c>
      <c r="B257" s="4">
        <v>7120</v>
      </c>
      <c r="C257" s="4" t="s">
        <v>7</v>
      </c>
      <c r="D257" s="4"/>
      <c r="E257" s="4" t="str">
        <f t="shared" si="209"/>
        <v>X</v>
      </c>
      <c r="F257" s="4" t="s">
        <v>99</v>
      </c>
      <c r="G257" s="102">
        <v>14</v>
      </c>
      <c r="H257" s="4" t="str">
        <f t="shared" si="201"/>
        <v>XXX937/14</v>
      </c>
      <c r="I257" s="4" t="s">
        <v>19</v>
      </c>
      <c r="J257" s="4" t="s">
        <v>19</v>
      </c>
      <c r="K257" s="7">
        <v>0.67013888888888884</v>
      </c>
      <c r="L257" s="5">
        <v>0.67361111111111116</v>
      </c>
      <c r="M257" s="4" t="s">
        <v>33</v>
      </c>
      <c r="N257" s="5">
        <v>0.70486111111111116</v>
      </c>
      <c r="O257" s="4" t="s">
        <v>32</v>
      </c>
      <c r="P257" s="14" t="str">
        <f t="shared" si="202"/>
        <v>OK</v>
      </c>
      <c r="Q257" s="15">
        <f t="shared" si="203"/>
        <v>3.125E-2</v>
      </c>
      <c r="R257" s="15">
        <f t="shared" si="204"/>
        <v>3.4722222222223209E-3</v>
      </c>
      <c r="S257" s="15">
        <f t="shared" si="205"/>
        <v>3.4722222222222321E-2</v>
      </c>
      <c r="T257" s="15">
        <f t="shared" si="206"/>
        <v>1.041666666666663E-2</v>
      </c>
      <c r="U257" s="4">
        <v>32.1</v>
      </c>
      <c r="V257" s="4">
        <f>INDEX('Počty dní'!F:J,MATCH(E257,'Počty dní'!H:H,0),4)</f>
        <v>56</v>
      </c>
      <c r="W257" s="70">
        <f t="shared" si="208"/>
        <v>1797.6000000000001</v>
      </c>
    </row>
    <row r="258" spans="1:23" ht="15" thickBot="1" x14ac:dyDescent="0.35">
      <c r="A258" s="69">
        <v>720</v>
      </c>
      <c r="B258" s="4">
        <v>7120</v>
      </c>
      <c r="C258" s="4" t="s">
        <v>7</v>
      </c>
      <c r="D258" s="4"/>
      <c r="E258" s="4" t="str">
        <f>CONCATENATE(C258,D258)</f>
        <v>X</v>
      </c>
      <c r="F258" s="83" t="s">
        <v>98</v>
      </c>
      <c r="G258" s="105">
        <v>7</v>
      </c>
      <c r="H258" s="4" t="str">
        <f t="shared" si="201"/>
        <v>XXX303/7</v>
      </c>
      <c r="I258" s="4" t="s">
        <v>8</v>
      </c>
      <c r="J258" s="4" t="s">
        <v>19</v>
      </c>
      <c r="K258" s="7">
        <v>0.72222222222222221</v>
      </c>
      <c r="L258" s="5">
        <v>0.72361111111111109</v>
      </c>
      <c r="M258" s="4" t="s">
        <v>32</v>
      </c>
      <c r="N258" s="5">
        <v>0.7368055555555556</v>
      </c>
      <c r="O258" s="4" t="s">
        <v>35</v>
      </c>
      <c r="P258" s="14"/>
      <c r="Q258" s="15">
        <f t="shared" si="203"/>
        <v>1.3194444444444509E-2</v>
      </c>
      <c r="R258" s="15">
        <f t="shared" si="204"/>
        <v>1.388888888888884E-3</v>
      </c>
      <c r="S258" s="15">
        <f t="shared" si="205"/>
        <v>1.4583333333333393E-2</v>
      </c>
      <c r="T258" s="15">
        <f t="shared" si="206"/>
        <v>1.7361111111111049E-2</v>
      </c>
      <c r="U258" s="4">
        <v>11.6</v>
      </c>
      <c r="V258" s="4">
        <f>INDEX('Počty dní'!F:J,MATCH(E258,'Počty dní'!H:H,0),4)</f>
        <v>56</v>
      </c>
      <c r="W258" s="70">
        <f>V258*U258</f>
        <v>649.6</v>
      </c>
    </row>
    <row r="259" spans="1:23" ht="15" thickBot="1" x14ac:dyDescent="0.35">
      <c r="A259" s="48" t="str">
        <f ca="1">CONCATENATE(INDIRECT("R[-3]C[0]",FALSE),"celkem")</f>
        <v>720celkem</v>
      </c>
      <c r="B259" s="49"/>
      <c r="C259" s="49" t="str">
        <f ca="1">INDIRECT("R[-1]C[12]",FALSE)</f>
        <v>Pojbuky</v>
      </c>
      <c r="D259" s="50"/>
      <c r="E259" s="49"/>
      <c r="F259" s="50"/>
      <c r="G259" s="103"/>
      <c r="H259" s="51"/>
      <c r="I259" s="52"/>
      <c r="J259" s="53" t="str">
        <f ca="1">INDIRECT("R[-3]C[0]",FALSE)</f>
        <v>V</v>
      </c>
      <c r="K259" s="54"/>
      <c r="L259" s="55"/>
      <c r="M259" s="56"/>
      <c r="N259" s="55"/>
      <c r="O259" s="57"/>
      <c r="P259" s="49"/>
      <c r="Q259" s="58">
        <f>SUM(Q247:Q258)</f>
        <v>0.22916666666666663</v>
      </c>
      <c r="R259" s="58">
        <f t="shared" ref="R259:T259" si="210">SUM(R247:R258)</f>
        <v>2.5000000000000133E-2</v>
      </c>
      <c r="S259" s="58">
        <f t="shared" si="210"/>
        <v>0.25416666666666676</v>
      </c>
      <c r="T259" s="58">
        <f t="shared" si="210"/>
        <v>0.2715277777777777</v>
      </c>
      <c r="U259" s="59">
        <f>SUM(U247:U258)</f>
        <v>222.1</v>
      </c>
      <c r="V259" s="60"/>
      <c r="W259" s="61">
        <f>SUM(W247:W258)</f>
        <v>12437.600000000002</v>
      </c>
    </row>
    <row r="260" spans="1:23" x14ac:dyDescent="0.3">
      <c r="A260" s="71"/>
      <c r="B260" s="72"/>
      <c r="C260" s="72"/>
      <c r="D260" s="73"/>
      <c r="E260" s="72"/>
      <c r="F260" s="73"/>
      <c r="G260" s="104"/>
      <c r="H260" s="74"/>
      <c r="I260" s="75"/>
      <c r="J260" s="76"/>
      <c r="K260" s="77"/>
      <c r="L260" s="78"/>
      <c r="M260" s="79"/>
      <c r="N260" s="78"/>
      <c r="O260" s="80"/>
      <c r="P260" s="72"/>
      <c r="Q260" s="81"/>
      <c r="R260" s="81"/>
      <c r="S260" s="81"/>
      <c r="T260" s="81"/>
      <c r="U260" s="77"/>
      <c r="V260" s="72"/>
      <c r="W260" s="77"/>
    </row>
    <row r="261" spans="1:23" ht="15" thickBot="1" x14ac:dyDescent="0.35"/>
    <row r="262" spans="1:23" x14ac:dyDescent="0.3">
      <c r="A262" s="62">
        <v>721</v>
      </c>
      <c r="B262" s="63">
        <v>7121</v>
      </c>
      <c r="C262" s="63" t="s">
        <v>7</v>
      </c>
      <c r="D262" s="63"/>
      <c r="E262" s="63" t="str">
        <f t="shared" ref="E262:E269" si="211">CONCATENATE(C262,D262)</f>
        <v>X</v>
      </c>
      <c r="F262" s="63" t="s">
        <v>97</v>
      </c>
      <c r="G262" s="101">
        <v>2</v>
      </c>
      <c r="H262" s="63" t="str">
        <f t="shared" ref="H262:H269" si="212">CONCATENATE(F262,"/",G262)</f>
        <v>XXX304/2</v>
      </c>
      <c r="I262" s="63" t="s">
        <v>8</v>
      </c>
      <c r="J262" s="63" t="s">
        <v>19</v>
      </c>
      <c r="K262" s="64">
        <v>0.25138888888888888</v>
      </c>
      <c r="L262" s="65">
        <v>0.25347222222222221</v>
      </c>
      <c r="M262" s="63" t="s">
        <v>48</v>
      </c>
      <c r="N262" s="65">
        <v>0.27916666666666667</v>
      </c>
      <c r="O262" s="63" t="s">
        <v>32</v>
      </c>
      <c r="P262" s="66" t="str">
        <f t="shared" ref="P262:P268" si="213">IF(M263=O262,"OK","POZOR")</f>
        <v>OK</v>
      </c>
      <c r="Q262" s="67">
        <f t="shared" ref="Q262:Q269" si="214">IF(ISNUMBER(G262),N262-L262,IF(F262="přejezd",N262-L262,0))</f>
        <v>2.5694444444444464E-2</v>
      </c>
      <c r="R262" s="67">
        <f t="shared" ref="R262:R269" si="215">IF(ISNUMBER(G262),L262-K262,0)</f>
        <v>2.0833333333333259E-3</v>
      </c>
      <c r="S262" s="67">
        <f t="shared" ref="S262:S269" si="216">Q262+R262</f>
        <v>2.777777777777779E-2</v>
      </c>
      <c r="T262" s="67"/>
      <c r="U262" s="63">
        <v>26.2</v>
      </c>
      <c r="V262" s="63">
        <f>INDEX('Počty dní'!F:J,MATCH(E262,'Počty dní'!H:H,0),4)</f>
        <v>56</v>
      </c>
      <c r="W262" s="68">
        <f t="shared" ref="W262:W269" si="217">V262*U262</f>
        <v>1467.2</v>
      </c>
    </row>
    <row r="263" spans="1:23" x14ac:dyDescent="0.3">
      <c r="A263" s="69">
        <v>721</v>
      </c>
      <c r="B263" s="4">
        <v>7121</v>
      </c>
      <c r="C263" s="4" t="s">
        <v>7</v>
      </c>
      <c r="D263" s="4"/>
      <c r="E263" s="4" t="str">
        <f t="shared" si="211"/>
        <v>X</v>
      </c>
      <c r="F263" s="4" t="s">
        <v>98</v>
      </c>
      <c r="G263" s="102">
        <v>1</v>
      </c>
      <c r="H263" s="4" t="str">
        <f t="shared" si="212"/>
        <v>XXX303/1</v>
      </c>
      <c r="I263" s="4" t="s">
        <v>8</v>
      </c>
      <c r="J263" s="4" t="s">
        <v>19</v>
      </c>
      <c r="K263" s="7">
        <v>0.29097222222222224</v>
      </c>
      <c r="L263" s="5">
        <v>0.29166666666666669</v>
      </c>
      <c r="M263" s="4" t="s">
        <v>32</v>
      </c>
      <c r="N263" s="5">
        <v>0.30486111111111108</v>
      </c>
      <c r="O263" s="4" t="s">
        <v>35</v>
      </c>
      <c r="P263" s="14" t="str">
        <f t="shared" si="213"/>
        <v>OK</v>
      </c>
      <c r="Q263" s="15">
        <f t="shared" si="214"/>
        <v>1.3194444444444398E-2</v>
      </c>
      <c r="R263" s="15">
        <f t="shared" si="215"/>
        <v>6.9444444444444198E-4</v>
      </c>
      <c r="S263" s="15">
        <f t="shared" si="216"/>
        <v>1.388888888888884E-2</v>
      </c>
      <c r="T263" s="15">
        <f t="shared" ref="T263:T269" si="218">K263-N262</f>
        <v>1.1805555555555569E-2</v>
      </c>
      <c r="U263" s="4">
        <v>11.6</v>
      </c>
      <c r="V263" s="4">
        <f>INDEX('Počty dní'!F:J,MATCH(E263,'Počty dní'!H:H,0),4)</f>
        <v>56</v>
      </c>
      <c r="W263" s="70">
        <f t="shared" si="217"/>
        <v>649.6</v>
      </c>
    </row>
    <row r="264" spans="1:23" x14ac:dyDescent="0.3">
      <c r="A264" s="69">
        <v>721</v>
      </c>
      <c r="B264" s="4">
        <v>7121</v>
      </c>
      <c r="C264" s="4" t="s">
        <v>7</v>
      </c>
      <c r="D264" s="4"/>
      <c r="E264" s="4" t="str">
        <f t="shared" si="211"/>
        <v>X</v>
      </c>
      <c r="F264" s="4" t="s">
        <v>98</v>
      </c>
      <c r="G264" s="102">
        <v>4</v>
      </c>
      <c r="H264" s="4" t="str">
        <f t="shared" si="212"/>
        <v>XXX303/4</v>
      </c>
      <c r="I264" s="4" t="s">
        <v>8</v>
      </c>
      <c r="J264" s="4" t="s">
        <v>19</v>
      </c>
      <c r="K264" s="7">
        <v>0.30486111111111108</v>
      </c>
      <c r="L264" s="5">
        <v>0.30555555555555552</v>
      </c>
      <c r="M264" s="4" t="s">
        <v>35</v>
      </c>
      <c r="N264" s="5">
        <v>0.31875000000000003</v>
      </c>
      <c r="O264" s="4" t="s">
        <v>32</v>
      </c>
      <c r="P264" s="14" t="str">
        <f t="shared" si="213"/>
        <v>OK</v>
      </c>
      <c r="Q264" s="15">
        <f t="shared" si="214"/>
        <v>1.3194444444444509E-2</v>
      </c>
      <c r="R264" s="15">
        <f t="shared" si="215"/>
        <v>6.9444444444444198E-4</v>
      </c>
      <c r="S264" s="15">
        <f t="shared" si="216"/>
        <v>1.3888888888888951E-2</v>
      </c>
      <c r="T264" s="15">
        <f t="shared" si="218"/>
        <v>0</v>
      </c>
      <c r="U264" s="4">
        <v>11.6</v>
      </c>
      <c r="V264" s="4">
        <f>INDEX('Počty dní'!F:J,MATCH(E264,'Počty dní'!H:H,0),4)</f>
        <v>56</v>
      </c>
      <c r="W264" s="70">
        <f t="shared" si="217"/>
        <v>649.6</v>
      </c>
    </row>
    <row r="265" spans="1:23" x14ac:dyDescent="0.3">
      <c r="A265" s="69">
        <v>721</v>
      </c>
      <c r="B265" s="4">
        <v>7121</v>
      </c>
      <c r="C265" s="4" t="s">
        <v>7</v>
      </c>
      <c r="D265" s="4"/>
      <c r="E265" s="4" t="str">
        <f t="shared" si="211"/>
        <v>X</v>
      </c>
      <c r="F265" s="4" t="s">
        <v>99</v>
      </c>
      <c r="G265" s="102">
        <v>5</v>
      </c>
      <c r="H265" s="4" t="str">
        <f t="shared" si="212"/>
        <v>XXX937/5</v>
      </c>
      <c r="I265" s="4" t="s">
        <v>19</v>
      </c>
      <c r="J265" s="4" t="s">
        <v>19</v>
      </c>
      <c r="K265" s="7">
        <v>0.375</v>
      </c>
      <c r="L265" s="5">
        <v>0.37847222222222227</v>
      </c>
      <c r="M265" s="4" t="s">
        <v>32</v>
      </c>
      <c r="N265" s="5">
        <v>0.40972222222222227</v>
      </c>
      <c r="O265" s="4" t="s">
        <v>33</v>
      </c>
      <c r="P265" s="14" t="str">
        <f t="shared" si="213"/>
        <v>OK</v>
      </c>
      <c r="Q265" s="15">
        <f t="shared" si="214"/>
        <v>3.125E-2</v>
      </c>
      <c r="R265" s="15">
        <f t="shared" si="215"/>
        <v>3.4722222222222654E-3</v>
      </c>
      <c r="S265" s="15">
        <f t="shared" si="216"/>
        <v>3.4722222222222265E-2</v>
      </c>
      <c r="T265" s="15">
        <f t="shared" si="218"/>
        <v>5.6249999999999967E-2</v>
      </c>
      <c r="U265" s="4">
        <v>32.1</v>
      </c>
      <c r="V265" s="4">
        <f>INDEX('Počty dní'!F:J,MATCH(E265,'Počty dní'!H:H,0),4)</f>
        <v>56</v>
      </c>
      <c r="W265" s="70">
        <f t="shared" si="217"/>
        <v>1797.6000000000001</v>
      </c>
    </row>
    <row r="266" spans="1:23" x14ac:dyDescent="0.3">
      <c r="A266" s="69">
        <v>721</v>
      </c>
      <c r="B266" s="4">
        <v>7121</v>
      </c>
      <c r="C266" s="4" t="s">
        <v>7</v>
      </c>
      <c r="D266" s="4"/>
      <c r="E266" s="4" t="str">
        <f t="shared" si="211"/>
        <v>X</v>
      </c>
      <c r="F266" s="4" t="s">
        <v>99</v>
      </c>
      <c r="G266" s="102">
        <v>8</v>
      </c>
      <c r="H266" s="4" t="str">
        <f t="shared" si="212"/>
        <v>XXX937/8</v>
      </c>
      <c r="I266" s="4" t="s">
        <v>8</v>
      </c>
      <c r="J266" s="4" t="s">
        <v>19</v>
      </c>
      <c r="K266" s="7">
        <v>0.4201388888888889</v>
      </c>
      <c r="L266" s="5">
        <v>0.4236111111111111</v>
      </c>
      <c r="M266" s="4" t="s">
        <v>33</v>
      </c>
      <c r="N266" s="5">
        <v>0.4548611111111111</v>
      </c>
      <c r="O266" s="4" t="s">
        <v>32</v>
      </c>
      <c r="P266" s="14" t="str">
        <f t="shared" si="213"/>
        <v>OK</v>
      </c>
      <c r="Q266" s="15">
        <f t="shared" si="214"/>
        <v>3.125E-2</v>
      </c>
      <c r="R266" s="15">
        <f t="shared" si="215"/>
        <v>3.4722222222222099E-3</v>
      </c>
      <c r="S266" s="15">
        <f t="shared" si="216"/>
        <v>3.472222222222221E-2</v>
      </c>
      <c r="T266" s="15">
        <f t="shared" si="218"/>
        <v>1.041666666666663E-2</v>
      </c>
      <c r="U266" s="4">
        <v>32.1</v>
      </c>
      <c r="V266" s="4">
        <f>INDEX('Počty dní'!F:J,MATCH(E266,'Počty dní'!H:H,0),4)</f>
        <v>56</v>
      </c>
      <c r="W266" s="70">
        <f t="shared" si="217"/>
        <v>1797.6000000000001</v>
      </c>
    </row>
    <row r="267" spans="1:23" x14ac:dyDescent="0.3">
      <c r="A267" s="69">
        <v>721</v>
      </c>
      <c r="B267" s="4">
        <v>7121</v>
      </c>
      <c r="C267" s="4" t="s">
        <v>7</v>
      </c>
      <c r="D267" s="4"/>
      <c r="E267" s="4" t="str">
        <f t="shared" si="211"/>
        <v>X</v>
      </c>
      <c r="F267" s="4" t="s">
        <v>94</v>
      </c>
      <c r="G267" s="102">
        <v>16</v>
      </c>
      <c r="H267" s="4" t="str">
        <f t="shared" si="212"/>
        <v>XXX270/16</v>
      </c>
      <c r="I267" s="4" t="s">
        <v>19</v>
      </c>
      <c r="J267" s="4" t="s">
        <v>19</v>
      </c>
      <c r="K267" s="7">
        <v>0.55972222222222223</v>
      </c>
      <c r="L267" s="5">
        <v>0.56319444444444444</v>
      </c>
      <c r="M267" s="4" t="s">
        <v>32</v>
      </c>
      <c r="N267" s="5">
        <v>0.63124999999999998</v>
      </c>
      <c r="O267" s="4" t="s">
        <v>31</v>
      </c>
      <c r="P267" s="14" t="str">
        <f t="shared" si="213"/>
        <v>OK</v>
      </c>
      <c r="Q267" s="15">
        <f t="shared" si="214"/>
        <v>6.8055555555555536E-2</v>
      </c>
      <c r="R267" s="15">
        <f t="shared" si="215"/>
        <v>3.4722222222222099E-3</v>
      </c>
      <c r="S267" s="15">
        <f t="shared" si="216"/>
        <v>7.1527777777777746E-2</v>
      </c>
      <c r="T267" s="15">
        <f t="shared" si="218"/>
        <v>0.10486111111111113</v>
      </c>
      <c r="U267" s="4">
        <v>51.6</v>
      </c>
      <c r="V267" s="4">
        <f>INDEX('Počty dní'!F:J,MATCH(E267,'Počty dní'!H:H,0),4)</f>
        <v>56</v>
      </c>
      <c r="W267" s="70">
        <f t="shared" si="217"/>
        <v>2889.6</v>
      </c>
    </row>
    <row r="268" spans="1:23" x14ac:dyDescent="0.3">
      <c r="A268" s="69">
        <v>721</v>
      </c>
      <c r="B268" s="4">
        <v>7121</v>
      </c>
      <c r="C268" s="4" t="s">
        <v>7</v>
      </c>
      <c r="D268" s="4"/>
      <c r="E268" s="4" t="str">
        <f t="shared" si="211"/>
        <v>X</v>
      </c>
      <c r="F268" s="4" t="s">
        <v>94</v>
      </c>
      <c r="G268" s="102">
        <v>21</v>
      </c>
      <c r="H268" s="4" t="str">
        <f t="shared" si="212"/>
        <v>XXX270/21</v>
      </c>
      <c r="I268" s="4" t="s">
        <v>8</v>
      </c>
      <c r="J268" s="4" t="s">
        <v>19</v>
      </c>
      <c r="K268" s="7">
        <v>0.65833333333333333</v>
      </c>
      <c r="L268" s="5">
        <v>0.65972222222222221</v>
      </c>
      <c r="M268" s="4" t="s">
        <v>31</v>
      </c>
      <c r="N268" s="5">
        <v>0.7284722222222223</v>
      </c>
      <c r="O268" s="4" t="s">
        <v>32</v>
      </c>
      <c r="P268" s="14" t="str">
        <f t="shared" si="213"/>
        <v>OK</v>
      </c>
      <c r="Q268" s="15">
        <f t="shared" si="214"/>
        <v>6.8750000000000089E-2</v>
      </c>
      <c r="R268" s="15">
        <f t="shared" si="215"/>
        <v>1.388888888888884E-3</v>
      </c>
      <c r="S268" s="15">
        <f t="shared" si="216"/>
        <v>7.0138888888888973E-2</v>
      </c>
      <c r="T268" s="15">
        <f t="shared" si="218"/>
        <v>2.7083333333333348E-2</v>
      </c>
      <c r="U268" s="4">
        <v>51.6</v>
      </c>
      <c r="V268" s="4">
        <f>INDEX('Počty dní'!F:J,MATCH(E268,'Počty dní'!H:H,0),4)</f>
        <v>56</v>
      </c>
      <c r="W268" s="70">
        <f t="shared" si="217"/>
        <v>2889.6</v>
      </c>
    </row>
    <row r="269" spans="1:23" ht="15" thickBot="1" x14ac:dyDescent="0.35">
      <c r="A269" s="69">
        <v>721</v>
      </c>
      <c r="B269" s="4">
        <v>7121</v>
      </c>
      <c r="C269" s="4" t="s">
        <v>7</v>
      </c>
      <c r="D269" s="4"/>
      <c r="E269" s="4" t="str">
        <f t="shared" si="211"/>
        <v>X</v>
      </c>
      <c r="F269" s="4" t="s">
        <v>97</v>
      </c>
      <c r="G269" s="102">
        <v>9</v>
      </c>
      <c r="H269" s="4" t="str">
        <f t="shared" si="212"/>
        <v>XXX304/9</v>
      </c>
      <c r="I269" s="4" t="s">
        <v>8</v>
      </c>
      <c r="J269" s="4" t="s">
        <v>19</v>
      </c>
      <c r="K269" s="7">
        <v>0.76041666666666663</v>
      </c>
      <c r="L269" s="5">
        <v>0.76250000000000007</v>
      </c>
      <c r="M269" s="4" t="s">
        <v>32</v>
      </c>
      <c r="N269" s="5">
        <v>0.78819444444444453</v>
      </c>
      <c r="O269" s="4" t="s">
        <v>48</v>
      </c>
      <c r="P269" s="14"/>
      <c r="Q269" s="15">
        <f t="shared" si="214"/>
        <v>2.5694444444444464E-2</v>
      </c>
      <c r="R269" s="15">
        <f t="shared" si="215"/>
        <v>2.083333333333437E-3</v>
      </c>
      <c r="S269" s="15">
        <f t="shared" si="216"/>
        <v>2.7777777777777901E-2</v>
      </c>
      <c r="T269" s="15">
        <f t="shared" si="218"/>
        <v>3.1944444444444331E-2</v>
      </c>
      <c r="U269" s="4">
        <v>26.2</v>
      </c>
      <c r="V269" s="4">
        <f>INDEX('Počty dní'!F:J,MATCH(E269,'Počty dní'!H:H,0),4)</f>
        <v>56</v>
      </c>
      <c r="W269" s="70">
        <f t="shared" si="217"/>
        <v>1467.2</v>
      </c>
    </row>
    <row r="270" spans="1:23" ht="15" thickBot="1" x14ac:dyDescent="0.35">
      <c r="A270" s="48" t="str">
        <f ca="1">CONCATENATE(INDIRECT("R[-3]C[0]",FALSE),"celkem")</f>
        <v>721celkem</v>
      </c>
      <c r="B270" s="49"/>
      <c r="C270" s="49" t="str">
        <f ca="1">INDIRECT("R[-1]C[12]",FALSE)</f>
        <v>Hojovice</v>
      </c>
      <c r="D270" s="50"/>
      <c r="E270" s="49"/>
      <c r="F270" s="50"/>
      <c r="G270" s="103"/>
      <c r="H270" s="51"/>
      <c r="I270" s="52"/>
      <c r="J270" s="53" t="str">
        <f ca="1">INDIRECT("R[-3]C[0]",FALSE)</f>
        <v>V</v>
      </c>
      <c r="K270" s="54"/>
      <c r="L270" s="55"/>
      <c r="M270" s="56"/>
      <c r="N270" s="55"/>
      <c r="O270" s="57"/>
      <c r="P270" s="49"/>
      <c r="Q270" s="58">
        <f>SUM(Q262:Q269)</f>
        <v>0.27708333333333346</v>
      </c>
      <c r="R270" s="58">
        <f t="shared" ref="R270:T270" si="219">SUM(R262:R269)</f>
        <v>1.7361111111111216E-2</v>
      </c>
      <c r="S270" s="58">
        <f t="shared" si="219"/>
        <v>0.29444444444444468</v>
      </c>
      <c r="T270" s="58">
        <f t="shared" si="219"/>
        <v>0.24236111111111097</v>
      </c>
      <c r="U270" s="59">
        <f>SUM(U262:U269)</f>
        <v>242.99999999999997</v>
      </c>
      <c r="V270" s="60"/>
      <c r="W270" s="61">
        <f>SUM(W262:W269)</f>
        <v>13608.000000000002</v>
      </c>
    </row>
    <row r="271" spans="1:23" x14ac:dyDescent="0.3">
      <c r="A271" s="71"/>
      <c r="B271" s="72"/>
      <c r="C271" s="72"/>
      <c r="D271" s="73"/>
      <c r="E271" s="72"/>
      <c r="F271" s="73"/>
      <c r="G271" s="104"/>
      <c r="H271" s="74"/>
      <c r="I271" s="75"/>
      <c r="J271" s="76"/>
      <c r="K271" s="77"/>
      <c r="L271" s="78"/>
      <c r="M271" s="79"/>
      <c r="N271" s="78"/>
      <c r="O271" s="80"/>
      <c r="P271" s="72"/>
      <c r="Q271" s="81"/>
      <c r="R271" s="81"/>
      <c r="S271" s="81"/>
      <c r="T271" s="81"/>
      <c r="U271" s="77"/>
      <c r="V271" s="72"/>
      <c r="W271" s="77"/>
    </row>
    <row r="272" spans="1:23" ht="15" thickBot="1" x14ac:dyDescent="0.35">
      <c r="L272" s="1"/>
      <c r="N272" s="1"/>
      <c r="Q272" s="1"/>
      <c r="R272" s="1"/>
      <c r="S272" s="1"/>
      <c r="T272" s="1"/>
    </row>
    <row r="273" spans="1:23" x14ac:dyDescent="0.3">
      <c r="A273" s="62">
        <v>722</v>
      </c>
      <c r="B273" s="63">
        <v>7122</v>
      </c>
      <c r="C273" s="63" t="s">
        <v>7</v>
      </c>
      <c r="D273" s="63"/>
      <c r="E273" s="63" t="str">
        <f t="shared" ref="E273" si="220">CONCATENATE(C273,D273)</f>
        <v>X</v>
      </c>
      <c r="F273" s="63" t="s">
        <v>92</v>
      </c>
      <c r="G273" s="101"/>
      <c r="H273" s="63" t="str">
        <f t="shared" ref="H273:H278" si="221">CONCATENATE(F273,"/",G273)</f>
        <v>přejezd/</v>
      </c>
      <c r="I273" s="63"/>
      <c r="J273" s="63" t="s">
        <v>8</v>
      </c>
      <c r="K273" s="64">
        <v>0.20138888888888887</v>
      </c>
      <c r="L273" s="65">
        <v>0.20138888888888887</v>
      </c>
      <c r="M273" s="63" t="s">
        <v>32</v>
      </c>
      <c r="N273" s="65">
        <v>0.21180555555555555</v>
      </c>
      <c r="O273" s="63" t="s">
        <v>100</v>
      </c>
      <c r="P273" s="66" t="str">
        <f t="shared" ref="P273:P277" si="222">IF(M274=O273,"OK","POZOR")</f>
        <v>OK</v>
      </c>
      <c r="Q273" s="67">
        <f t="shared" ref="Q273:Q278" si="223">IF(ISNUMBER(G273),N273-L273,IF(F273="přejezd",N273-L273,0))</f>
        <v>1.0416666666666685E-2</v>
      </c>
      <c r="R273" s="67">
        <f t="shared" ref="R273:R278" si="224">IF(ISNUMBER(G273),L273-K273,0)</f>
        <v>0</v>
      </c>
      <c r="S273" s="67">
        <f t="shared" ref="S273:S278" si="225">Q273+R273</f>
        <v>1.0416666666666685E-2</v>
      </c>
      <c r="T273" s="67"/>
      <c r="U273" s="63">
        <v>16</v>
      </c>
      <c r="V273" s="63">
        <f>INDEX('Počty dní'!F:J,MATCH(E273,'Počty dní'!H:H,0),4)</f>
        <v>56</v>
      </c>
      <c r="W273" s="68">
        <f t="shared" ref="W273" si="226">V273*U273</f>
        <v>896</v>
      </c>
    </row>
    <row r="274" spans="1:23" x14ac:dyDescent="0.3">
      <c r="A274" s="69">
        <v>722</v>
      </c>
      <c r="B274" s="4">
        <v>7122</v>
      </c>
      <c r="C274" s="4" t="s">
        <v>7</v>
      </c>
      <c r="D274" s="4"/>
      <c r="E274" s="4" t="str">
        <f>CONCATENATE(C274,D274)</f>
        <v>X</v>
      </c>
      <c r="F274" s="4" t="s">
        <v>99</v>
      </c>
      <c r="G274" s="102">
        <v>2</v>
      </c>
      <c r="H274" s="4" t="str">
        <f t="shared" si="221"/>
        <v>XXX937/2</v>
      </c>
      <c r="I274" s="4" t="s">
        <v>8</v>
      </c>
      <c r="J274" s="4" t="s">
        <v>8</v>
      </c>
      <c r="K274" s="7">
        <v>0.21180555555555555</v>
      </c>
      <c r="L274" s="5">
        <v>0.21180555555555555</v>
      </c>
      <c r="M274" s="4" t="s">
        <v>100</v>
      </c>
      <c r="N274" s="5">
        <v>0.22569444444444445</v>
      </c>
      <c r="O274" s="4" t="s">
        <v>32</v>
      </c>
      <c r="P274" s="14" t="str">
        <f t="shared" si="222"/>
        <v>OK</v>
      </c>
      <c r="Q274" s="15">
        <f t="shared" si="223"/>
        <v>1.3888888888888895E-2</v>
      </c>
      <c r="R274" s="15">
        <f t="shared" si="224"/>
        <v>0</v>
      </c>
      <c r="S274" s="15">
        <f t="shared" si="225"/>
        <v>1.3888888888888895E-2</v>
      </c>
      <c r="T274" s="15">
        <f t="shared" ref="T274:T278" si="227">K274-N273</f>
        <v>0</v>
      </c>
      <c r="U274" s="4">
        <v>12.7</v>
      </c>
      <c r="V274" s="4">
        <f>INDEX('Počty dní'!F:J,MATCH(E274,'Počty dní'!H:H,0),4)</f>
        <v>56</v>
      </c>
      <c r="W274" s="70">
        <f>V274*U274</f>
        <v>711.19999999999993</v>
      </c>
    </row>
    <row r="275" spans="1:23" x14ac:dyDescent="0.3">
      <c r="A275" s="69">
        <v>722</v>
      </c>
      <c r="B275" s="4">
        <v>7122</v>
      </c>
      <c r="C275" s="4" t="s">
        <v>7</v>
      </c>
      <c r="D275" s="4"/>
      <c r="E275" s="4" t="str">
        <f>CONCATENATE(C275,D275)</f>
        <v>X</v>
      </c>
      <c r="F275" s="4" t="s">
        <v>94</v>
      </c>
      <c r="G275" s="102">
        <v>6</v>
      </c>
      <c r="H275" s="4" t="str">
        <f t="shared" si="221"/>
        <v>XXX270/6</v>
      </c>
      <c r="I275" s="4" t="s">
        <v>8</v>
      </c>
      <c r="J275" s="4" t="s">
        <v>8</v>
      </c>
      <c r="K275" s="7">
        <v>0.22777777777777777</v>
      </c>
      <c r="L275" s="5">
        <v>0.2298611111111111</v>
      </c>
      <c r="M275" s="4" t="s">
        <v>32</v>
      </c>
      <c r="N275" s="5">
        <v>0.29791666666666666</v>
      </c>
      <c r="O275" s="4" t="s">
        <v>31</v>
      </c>
      <c r="P275" s="14" t="str">
        <f t="shared" si="222"/>
        <v>OK</v>
      </c>
      <c r="Q275" s="15">
        <f t="shared" si="223"/>
        <v>6.8055555555555564E-2</v>
      </c>
      <c r="R275" s="15">
        <f t="shared" si="224"/>
        <v>2.0833333333333259E-3</v>
      </c>
      <c r="S275" s="15">
        <f t="shared" si="225"/>
        <v>7.013888888888889E-2</v>
      </c>
      <c r="T275" s="15">
        <f t="shared" si="227"/>
        <v>2.0833333333333259E-3</v>
      </c>
      <c r="U275" s="4">
        <v>51.6</v>
      </c>
      <c r="V275" s="4">
        <f>INDEX('Počty dní'!F:J,MATCH(E275,'Počty dní'!H:H,0),4)</f>
        <v>56</v>
      </c>
      <c r="W275" s="70">
        <f>V275*U275</f>
        <v>2889.6</v>
      </c>
    </row>
    <row r="276" spans="1:23" x14ac:dyDescent="0.3">
      <c r="A276" s="69">
        <v>722</v>
      </c>
      <c r="B276" s="4">
        <v>7122</v>
      </c>
      <c r="C276" s="4" t="s">
        <v>7</v>
      </c>
      <c r="D276" s="4"/>
      <c r="E276" s="4" t="str">
        <f>CONCATENATE(C276,D276)</f>
        <v>X</v>
      </c>
      <c r="F276" s="4" t="s">
        <v>94</v>
      </c>
      <c r="G276" s="102">
        <v>11</v>
      </c>
      <c r="H276" s="4" t="str">
        <f t="shared" si="221"/>
        <v>XXX270/11</v>
      </c>
      <c r="I276" s="4" t="s">
        <v>8</v>
      </c>
      <c r="J276" s="4" t="s">
        <v>8</v>
      </c>
      <c r="K276" s="7">
        <v>0.40833333333333338</v>
      </c>
      <c r="L276" s="5">
        <v>0.40972222222222227</v>
      </c>
      <c r="M276" s="4" t="s">
        <v>31</v>
      </c>
      <c r="N276" s="5">
        <v>0.47847222222222219</v>
      </c>
      <c r="O276" s="4" t="s">
        <v>32</v>
      </c>
      <c r="P276" s="14" t="str">
        <f t="shared" si="222"/>
        <v>OK</v>
      </c>
      <c r="Q276" s="15">
        <f t="shared" si="223"/>
        <v>6.8749999999999922E-2</v>
      </c>
      <c r="R276" s="15">
        <f t="shared" si="224"/>
        <v>1.388888888888884E-3</v>
      </c>
      <c r="S276" s="15">
        <f t="shared" si="225"/>
        <v>7.0138888888888806E-2</v>
      </c>
      <c r="T276" s="15">
        <f t="shared" si="227"/>
        <v>0.11041666666666672</v>
      </c>
      <c r="U276" s="4">
        <v>51.6</v>
      </c>
      <c r="V276" s="4">
        <f>INDEX('Počty dní'!F:J,MATCH(E276,'Počty dní'!H:H,0),4)</f>
        <v>56</v>
      </c>
      <c r="W276" s="70">
        <f>V276*U276</f>
        <v>2889.6</v>
      </c>
    </row>
    <row r="277" spans="1:23" x14ac:dyDescent="0.3">
      <c r="A277" s="69">
        <v>722</v>
      </c>
      <c r="B277" s="4">
        <v>7122</v>
      </c>
      <c r="C277" s="4" t="s">
        <v>7</v>
      </c>
      <c r="D277" s="4"/>
      <c r="E277" s="4" t="str">
        <f>CONCATENATE(C277,D277)</f>
        <v>X</v>
      </c>
      <c r="F277" s="4" t="s">
        <v>94</v>
      </c>
      <c r="G277" s="102">
        <v>14</v>
      </c>
      <c r="H277" s="4" t="str">
        <f t="shared" si="221"/>
        <v>XXX270/14</v>
      </c>
      <c r="I277" s="4" t="s">
        <v>8</v>
      </c>
      <c r="J277" s="4" t="s">
        <v>8</v>
      </c>
      <c r="K277" s="7">
        <v>0.51944444444444449</v>
      </c>
      <c r="L277" s="5">
        <v>0.52152777777777781</v>
      </c>
      <c r="M277" s="4" t="s">
        <v>32</v>
      </c>
      <c r="N277" s="5">
        <v>0.58958333333333335</v>
      </c>
      <c r="O277" s="4" t="s">
        <v>31</v>
      </c>
      <c r="P277" s="14" t="str">
        <f t="shared" si="222"/>
        <v>OK</v>
      </c>
      <c r="Q277" s="15">
        <f t="shared" si="223"/>
        <v>6.8055555555555536E-2</v>
      </c>
      <c r="R277" s="15">
        <f t="shared" si="224"/>
        <v>2.0833333333333259E-3</v>
      </c>
      <c r="S277" s="15">
        <f t="shared" si="225"/>
        <v>7.0138888888888862E-2</v>
      </c>
      <c r="T277" s="15">
        <f t="shared" si="227"/>
        <v>4.0972222222222299E-2</v>
      </c>
      <c r="U277" s="4">
        <v>51.6</v>
      </c>
      <c r="V277" s="4">
        <f>INDEX('Počty dní'!F:J,MATCH(E277,'Počty dní'!H:H,0),4)</f>
        <v>56</v>
      </c>
      <c r="W277" s="70">
        <f>V277*U277</f>
        <v>2889.6</v>
      </c>
    </row>
    <row r="278" spans="1:23" ht="15" thickBot="1" x14ac:dyDescent="0.35">
      <c r="A278" s="69">
        <v>722</v>
      </c>
      <c r="B278" s="4">
        <v>7122</v>
      </c>
      <c r="C278" s="4" t="s">
        <v>7</v>
      </c>
      <c r="D278" s="4"/>
      <c r="E278" s="4" t="str">
        <f>CONCATENATE(C278,D278)</f>
        <v>X</v>
      </c>
      <c r="F278" s="4" t="s">
        <v>94</v>
      </c>
      <c r="G278" s="102">
        <v>19</v>
      </c>
      <c r="H278" s="4" t="str">
        <f t="shared" si="221"/>
        <v>XXX270/19</v>
      </c>
      <c r="I278" s="4" t="s">
        <v>8</v>
      </c>
      <c r="J278" s="4" t="s">
        <v>8</v>
      </c>
      <c r="K278" s="7">
        <v>0.6166666666666667</v>
      </c>
      <c r="L278" s="5">
        <v>0.61805555555555558</v>
      </c>
      <c r="M278" s="4" t="s">
        <v>31</v>
      </c>
      <c r="N278" s="5">
        <v>0.68680555555555556</v>
      </c>
      <c r="O278" s="4" t="s">
        <v>32</v>
      </c>
      <c r="P278" s="14"/>
      <c r="Q278" s="15">
        <f t="shared" si="223"/>
        <v>6.8749999999999978E-2</v>
      </c>
      <c r="R278" s="15">
        <f t="shared" si="224"/>
        <v>1.388888888888884E-3</v>
      </c>
      <c r="S278" s="15">
        <f t="shared" si="225"/>
        <v>7.0138888888888862E-2</v>
      </c>
      <c r="T278" s="15">
        <f t="shared" si="227"/>
        <v>2.7083333333333348E-2</v>
      </c>
      <c r="U278" s="4">
        <v>51.6</v>
      </c>
      <c r="V278" s="4">
        <f>INDEX('Počty dní'!F:J,MATCH(E278,'Počty dní'!H:H,0),4)</f>
        <v>56</v>
      </c>
      <c r="W278" s="70">
        <f>V278*U278</f>
        <v>2889.6</v>
      </c>
    </row>
    <row r="279" spans="1:23" ht="15" thickBot="1" x14ac:dyDescent="0.35">
      <c r="A279" s="48" t="str">
        <f ca="1">CONCATENATE(INDIRECT("R[-3]C[0]",FALSE),"celkem")</f>
        <v>722celkem</v>
      </c>
      <c r="B279" s="49"/>
      <c r="C279" s="49" t="str">
        <f ca="1">INDIRECT("R[-1]C[12]",FALSE)</f>
        <v>Pacov,,aut.nádr.</v>
      </c>
      <c r="D279" s="50"/>
      <c r="E279" s="49"/>
      <c r="F279" s="50"/>
      <c r="G279" s="103"/>
      <c r="H279" s="51"/>
      <c r="I279" s="52"/>
      <c r="J279" s="53" t="str">
        <f ca="1">INDIRECT("R[-3]C[0]",FALSE)</f>
        <v>S</v>
      </c>
      <c r="K279" s="54"/>
      <c r="L279" s="55"/>
      <c r="M279" s="56"/>
      <c r="N279" s="55"/>
      <c r="O279" s="57"/>
      <c r="P279" s="49"/>
      <c r="Q279" s="58">
        <f>SUM(Q273:Q278)</f>
        <v>0.29791666666666661</v>
      </c>
      <c r="R279" s="58">
        <f t="shared" ref="R279:T279" si="228">SUM(R273:R278)</f>
        <v>6.9444444444444198E-3</v>
      </c>
      <c r="S279" s="58">
        <f t="shared" si="228"/>
        <v>0.30486111111111103</v>
      </c>
      <c r="T279" s="58">
        <f t="shared" si="228"/>
        <v>0.18055555555555569</v>
      </c>
      <c r="U279" s="59">
        <f>SUM(U273:U278)</f>
        <v>235.1</v>
      </c>
      <c r="V279" s="60"/>
      <c r="W279" s="61">
        <f>SUM(W273:W278)</f>
        <v>13165.6</v>
      </c>
    </row>
    <row r="280" spans="1:23" x14ac:dyDescent="0.3">
      <c r="L280" s="1"/>
      <c r="N280" s="1"/>
      <c r="Q280" s="1"/>
      <c r="R280" s="1"/>
      <c r="S280" s="1"/>
      <c r="T280" s="1"/>
    </row>
    <row r="281" spans="1:23" ht="15" thickBot="1" x14ac:dyDescent="0.35">
      <c r="L281" s="1"/>
      <c r="N281" s="1"/>
      <c r="Q281" s="1"/>
      <c r="R281" s="1"/>
      <c r="S281" s="1"/>
      <c r="T281" s="1"/>
    </row>
    <row r="282" spans="1:23" x14ac:dyDescent="0.3">
      <c r="A282" s="62">
        <v>723</v>
      </c>
      <c r="B282" s="63">
        <v>7123</v>
      </c>
      <c r="C282" s="63" t="s">
        <v>7</v>
      </c>
      <c r="D282" s="63"/>
      <c r="E282" s="63" t="str">
        <f>CONCATENATE(C282,D282)</f>
        <v>X</v>
      </c>
      <c r="F282" s="63" t="s">
        <v>95</v>
      </c>
      <c r="G282" s="101">
        <v>52</v>
      </c>
      <c r="H282" s="63" t="str">
        <f t="shared" ref="H282:H304" si="229">CONCATENATE(F282,"/",G282)</f>
        <v>XXX865/52</v>
      </c>
      <c r="I282" s="63" t="s">
        <v>8</v>
      </c>
      <c r="J282" s="63" t="s">
        <v>19</v>
      </c>
      <c r="K282" s="64">
        <v>0.16458333333333333</v>
      </c>
      <c r="L282" s="65">
        <v>0.16527777777777777</v>
      </c>
      <c r="M282" s="63" t="s">
        <v>51</v>
      </c>
      <c r="N282" s="65">
        <v>0.17083333333333331</v>
      </c>
      <c r="O282" s="63" t="s">
        <v>49</v>
      </c>
      <c r="P282" s="63" t="str">
        <f t="shared" ref="P282:P303" si="230">IF(M283=O282,"OK","POZOR")</f>
        <v>OK</v>
      </c>
      <c r="Q282" s="65">
        <f t="shared" ref="Q282:Q304" si="231">IF(ISNUMBER(G282),N282-L282,IF(F282="přejezd",N282-L282,0))</f>
        <v>5.5555555555555358E-3</v>
      </c>
      <c r="R282" s="65">
        <f t="shared" ref="R282:R304" si="232">IF(ISNUMBER(G282),L282-K282,0)</f>
        <v>6.9444444444444198E-4</v>
      </c>
      <c r="S282" s="65">
        <f t="shared" ref="S282:S304" si="233">Q282+R282</f>
        <v>6.2499999999999778E-3</v>
      </c>
      <c r="T282" s="65"/>
      <c r="U282" s="63">
        <v>3.1</v>
      </c>
      <c r="V282" s="63">
        <f>INDEX('Počty dní'!F:J,MATCH(E282,'Počty dní'!H:H,0),4)</f>
        <v>56</v>
      </c>
      <c r="W282" s="68">
        <f>V282*U282</f>
        <v>173.6</v>
      </c>
    </row>
    <row r="283" spans="1:23" x14ac:dyDescent="0.3">
      <c r="A283" s="69">
        <v>723</v>
      </c>
      <c r="B283" s="4">
        <v>7123</v>
      </c>
      <c r="C283" s="4" t="s">
        <v>7</v>
      </c>
      <c r="D283" s="4"/>
      <c r="E283" s="4" t="str">
        <f>CONCATENATE(C283,D283)</f>
        <v>X</v>
      </c>
      <c r="F283" s="4" t="s">
        <v>95</v>
      </c>
      <c r="G283" s="102">
        <v>51</v>
      </c>
      <c r="H283" s="4" t="str">
        <f t="shared" si="229"/>
        <v>XXX865/51</v>
      </c>
      <c r="I283" s="4" t="s">
        <v>8</v>
      </c>
      <c r="J283" s="4" t="s">
        <v>19</v>
      </c>
      <c r="K283" s="7">
        <v>0.17847222222222223</v>
      </c>
      <c r="L283" s="5">
        <v>0.17916666666666667</v>
      </c>
      <c r="M283" s="4" t="s">
        <v>49</v>
      </c>
      <c r="N283" s="5">
        <v>0.18194444444444444</v>
      </c>
      <c r="O283" s="4" t="s">
        <v>32</v>
      </c>
      <c r="P283" s="14" t="str">
        <f t="shared" si="230"/>
        <v>OK</v>
      </c>
      <c r="Q283" s="15">
        <f t="shared" si="231"/>
        <v>2.7777777777777679E-3</v>
      </c>
      <c r="R283" s="15">
        <f t="shared" si="232"/>
        <v>6.9444444444444198E-4</v>
      </c>
      <c r="S283" s="15">
        <f t="shared" si="233"/>
        <v>3.4722222222222099E-3</v>
      </c>
      <c r="T283" s="15">
        <f t="shared" ref="T283:T304" si="234">K283-N282</f>
        <v>7.6388888888889173E-3</v>
      </c>
      <c r="U283" s="4">
        <v>1.9</v>
      </c>
      <c r="V283" s="4">
        <f>INDEX('Počty dní'!F:J,MATCH(E283,'Počty dní'!H:H,0),4)</f>
        <v>56</v>
      </c>
      <c r="W283" s="70">
        <f>V283*U283</f>
        <v>106.39999999999999</v>
      </c>
    </row>
    <row r="284" spans="1:23" x14ac:dyDescent="0.3">
      <c r="A284" s="69">
        <v>723</v>
      </c>
      <c r="B284" s="4">
        <v>7123</v>
      </c>
      <c r="C284" s="4" t="s">
        <v>7</v>
      </c>
      <c r="D284" s="4"/>
      <c r="E284" s="4" t="str">
        <f t="shared" ref="E284:E286" si="235">CONCATENATE(C284,D284)</f>
        <v>X</v>
      </c>
      <c r="F284" s="4" t="s">
        <v>94</v>
      </c>
      <c r="G284" s="102">
        <v>4</v>
      </c>
      <c r="H284" s="4" t="str">
        <f t="shared" si="229"/>
        <v>XXX270/4</v>
      </c>
      <c r="I284" s="4" t="s">
        <v>8</v>
      </c>
      <c r="J284" s="4" t="s">
        <v>19</v>
      </c>
      <c r="K284" s="7">
        <v>0.18680555555555556</v>
      </c>
      <c r="L284" s="5">
        <v>0.18819444444444444</v>
      </c>
      <c r="M284" s="4" t="s">
        <v>32</v>
      </c>
      <c r="N284" s="5">
        <v>0.25625000000000003</v>
      </c>
      <c r="O284" s="4" t="s">
        <v>31</v>
      </c>
      <c r="P284" s="14" t="str">
        <f t="shared" si="230"/>
        <v>OK</v>
      </c>
      <c r="Q284" s="15">
        <f t="shared" si="231"/>
        <v>6.8055555555555591E-2</v>
      </c>
      <c r="R284" s="15">
        <f t="shared" si="232"/>
        <v>1.388888888888884E-3</v>
      </c>
      <c r="S284" s="15">
        <f t="shared" si="233"/>
        <v>6.9444444444444475E-2</v>
      </c>
      <c r="T284" s="15">
        <f t="shared" si="234"/>
        <v>4.8611111111111216E-3</v>
      </c>
      <c r="U284" s="4">
        <v>51.6</v>
      </c>
      <c r="V284" s="4">
        <f>INDEX('Počty dní'!F:J,MATCH(E284,'Počty dní'!H:H,0),4)</f>
        <v>56</v>
      </c>
      <c r="W284" s="70">
        <f t="shared" ref="W284:W286" si="236">V284*U284</f>
        <v>2889.6</v>
      </c>
    </row>
    <row r="285" spans="1:23" x14ac:dyDescent="0.3">
      <c r="A285" s="69">
        <v>723</v>
      </c>
      <c r="B285" s="4">
        <v>7123</v>
      </c>
      <c r="C285" s="4" t="s">
        <v>7</v>
      </c>
      <c r="D285" s="4"/>
      <c r="E285" s="4" t="str">
        <f t="shared" si="235"/>
        <v>X</v>
      </c>
      <c r="F285" s="4" t="s">
        <v>94</v>
      </c>
      <c r="G285" s="102">
        <v>7</v>
      </c>
      <c r="H285" s="4" t="str">
        <f t="shared" si="229"/>
        <v>XXX270/7</v>
      </c>
      <c r="I285" s="4" t="s">
        <v>19</v>
      </c>
      <c r="J285" s="4" t="s">
        <v>19</v>
      </c>
      <c r="K285" s="7">
        <v>0.28125</v>
      </c>
      <c r="L285" s="5">
        <v>0.28472222222222221</v>
      </c>
      <c r="M285" s="4" t="s">
        <v>31</v>
      </c>
      <c r="N285" s="5">
        <v>0.31180555555555556</v>
      </c>
      <c r="O285" s="4" t="s">
        <v>1</v>
      </c>
      <c r="P285" s="14" t="str">
        <f t="shared" si="230"/>
        <v>OK</v>
      </c>
      <c r="Q285" s="15">
        <f t="shared" si="231"/>
        <v>2.7083333333333348E-2</v>
      </c>
      <c r="R285" s="15">
        <f t="shared" si="232"/>
        <v>3.4722222222222099E-3</v>
      </c>
      <c r="S285" s="15">
        <f t="shared" si="233"/>
        <v>3.0555555555555558E-2</v>
      </c>
      <c r="T285" s="15">
        <f t="shared" si="234"/>
        <v>2.4999999999999967E-2</v>
      </c>
      <c r="U285" s="4">
        <v>19.7</v>
      </c>
      <c r="V285" s="4">
        <f>INDEX('Počty dní'!F:J,MATCH(E285,'Počty dní'!H:H,0),4)</f>
        <v>56</v>
      </c>
      <c r="W285" s="70">
        <f t="shared" si="236"/>
        <v>1103.2</v>
      </c>
    </row>
    <row r="286" spans="1:23" x14ac:dyDescent="0.3">
      <c r="A286" s="69">
        <f>A285</f>
        <v>723</v>
      </c>
      <c r="B286" s="4">
        <v>7123</v>
      </c>
      <c r="C286" s="4" t="str">
        <f>C285</f>
        <v>X</v>
      </c>
      <c r="D286" s="4"/>
      <c r="E286" s="4" t="str">
        <f t="shared" si="235"/>
        <v>X</v>
      </c>
      <c r="F286" s="4" t="s">
        <v>92</v>
      </c>
      <c r="G286" s="102"/>
      <c r="H286" s="4" t="str">
        <f t="shared" si="229"/>
        <v>přejezd/</v>
      </c>
      <c r="I286" s="4"/>
      <c r="J286" s="4" t="str">
        <f>J285</f>
        <v>V</v>
      </c>
      <c r="K286" s="7">
        <v>0.34791666666666665</v>
      </c>
      <c r="L286" s="5">
        <v>0.34791666666666665</v>
      </c>
      <c r="M286" s="4" t="str">
        <f>O285</f>
        <v>Humpolec,,aut.nádr.</v>
      </c>
      <c r="N286" s="5">
        <v>0.35000000000000003</v>
      </c>
      <c r="O286" s="4" t="s">
        <v>17</v>
      </c>
      <c r="P286" s="14" t="str">
        <f t="shared" si="230"/>
        <v>OK</v>
      </c>
      <c r="Q286" s="15">
        <f t="shared" si="231"/>
        <v>2.0833333333333814E-3</v>
      </c>
      <c r="R286" s="15">
        <f t="shared" si="232"/>
        <v>0</v>
      </c>
      <c r="S286" s="15">
        <f t="shared" si="233"/>
        <v>2.0833333333333814E-3</v>
      </c>
      <c r="T286" s="15">
        <f t="shared" si="234"/>
        <v>3.6111111111111094E-2</v>
      </c>
      <c r="U286" s="4">
        <v>0</v>
      </c>
      <c r="V286" s="4">
        <f>INDEX('Počty dní'!F:J,MATCH(E286,'Počty dní'!H:H,0),4)</f>
        <v>56</v>
      </c>
      <c r="W286" s="70">
        <f t="shared" si="236"/>
        <v>0</v>
      </c>
    </row>
    <row r="287" spans="1:23" x14ac:dyDescent="0.3">
      <c r="A287" s="69">
        <v>723</v>
      </c>
      <c r="B287" s="4">
        <v>7123</v>
      </c>
      <c r="C287" s="4" t="s">
        <v>7</v>
      </c>
      <c r="D287" s="4"/>
      <c r="E287" s="4" t="str">
        <f>CONCATENATE(C287,D287)</f>
        <v>X</v>
      </c>
      <c r="F287" s="4" t="s">
        <v>94</v>
      </c>
      <c r="G287" s="102">
        <v>9</v>
      </c>
      <c r="H287" s="4" t="str">
        <f t="shared" si="229"/>
        <v>XXX270/9</v>
      </c>
      <c r="I287" s="4" t="s">
        <v>8</v>
      </c>
      <c r="J287" s="4" t="s">
        <v>19</v>
      </c>
      <c r="K287" s="7">
        <v>0.35000000000000003</v>
      </c>
      <c r="L287" s="5">
        <v>0.35138888888888892</v>
      </c>
      <c r="M287" s="4" t="s">
        <v>17</v>
      </c>
      <c r="N287" s="5">
        <v>0.39513888888888887</v>
      </c>
      <c r="O287" s="4" t="s">
        <v>32</v>
      </c>
      <c r="P287" s="14" t="str">
        <f t="shared" si="230"/>
        <v>OK</v>
      </c>
      <c r="Q287" s="15">
        <f t="shared" si="231"/>
        <v>4.3749999999999956E-2</v>
      </c>
      <c r="R287" s="15">
        <f t="shared" si="232"/>
        <v>1.388888888888884E-3</v>
      </c>
      <c r="S287" s="15">
        <f t="shared" si="233"/>
        <v>4.513888888888884E-2</v>
      </c>
      <c r="T287" s="15">
        <f t="shared" si="234"/>
        <v>0</v>
      </c>
      <c r="U287" s="4">
        <v>33</v>
      </c>
      <c r="V287" s="4">
        <f>INDEX('Počty dní'!F:J,MATCH(E287,'Počty dní'!H:H,0),4)</f>
        <v>56</v>
      </c>
      <c r="W287" s="70">
        <f>V287*U287</f>
        <v>1848</v>
      </c>
    </row>
    <row r="288" spans="1:23" x14ac:dyDescent="0.3">
      <c r="A288" s="69">
        <f>A287</f>
        <v>723</v>
      </c>
      <c r="B288" s="4">
        <v>7123</v>
      </c>
      <c r="C288" s="4" t="str">
        <f>C287</f>
        <v>X</v>
      </c>
      <c r="D288" s="4"/>
      <c r="E288" s="4" t="str">
        <f t="shared" ref="E288" si="237">CONCATENATE(C288,D288)</f>
        <v>X</v>
      </c>
      <c r="F288" s="4" t="s">
        <v>92</v>
      </c>
      <c r="G288" s="102"/>
      <c r="H288" s="4" t="str">
        <f t="shared" si="229"/>
        <v>přejezd/</v>
      </c>
      <c r="I288" s="4"/>
      <c r="J288" s="4" t="str">
        <f>J287</f>
        <v>V</v>
      </c>
      <c r="K288" s="7">
        <v>0.41250000000000003</v>
      </c>
      <c r="L288" s="5">
        <v>0.41250000000000003</v>
      </c>
      <c r="M288" s="4" t="str">
        <f>O287</f>
        <v>Pacov,,aut.nádr.</v>
      </c>
      <c r="N288" s="5">
        <v>0.4145833333333333</v>
      </c>
      <c r="O288" s="4" t="str">
        <f>M289</f>
        <v>Pacov,,Jetřichovská ul.křiž.</v>
      </c>
      <c r="P288" s="14" t="str">
        <f t="shared" ref="P288:P291" si="238">IF(M289=O288,"OK","POZOR")</f>
        <v>OK</v>
      </c>
      <c r="Q288" s="15">
        <f t="shared" ref="Q288:Q291" si="239">IF(ISNUMBER(G288),N288-L288,IF(F288="přejezd",N288-L288,0))</f>
        <v>2.0833333333332704E-3</v>
      </c>
      <c r="R288" s="15">
        <f t="shared" ref="R288:R291" si="240">IF(ISNUMBER(G288),L288-K288,0)</f>
        <v>0</v>
      </c>
      <c r="S288" s="15">
        <f t="shared" ref="S288:S291" si="241">Q288+R288</f>
        <v>2.0833333333332704E-3</v>
      </c>
      <c r="T288" s="15">
        <f t="shared" ref="T288:T291" si="242">K288-N287</f>
        <v>1.736111111111116E-2</v>
      </c>
      <c r="U288" s="4">
        <v>0</v>
      </c>
      <c r="V288" s="4">
        <f>INDEX('Počty dní'!F:J,MATCH(E288,'Počty dní'!H:H,0),4)</f>
        <v>56</v>
      </c>
      <c r="W288" s="70">
        <f t="shared" ref="W288" si="243">V288*U288</f>
        <v>0</v>
      </c>
    </row>
    <row r="289" spans="1:23" x14ac:dyDescent="0.3">
      <c r="A289" s="69">
        <v>723</v>
      </c>
      <c r="B289" s="4">
        <v>7123</v>
      </c>
      <c r="C289" s="4" t="s">
        <v>7</v>
      </c>
      <c r="D289" s="4"/>
      <c r="E289" s="4" t="str">
        <f>CONCATENATE(C289,D289)</f>
        <v>X</v>
      </c>
      <c r="F289" s="4" t="s">
        <v>95</v>
      </c>
      <c r="G289" s="102">
        <v>60</v>
      </c>
      <c r="H289" s="4" t="str">
        <f t="shared" si="229"/>
        <v>XXX865/60</v>
      </c>
      <c r="I289" s="4" t="s">
        <v>8</v>
      </c>
      <c r="J289" s="4" t="s">
        <v>19</v>
      </c>
      <c r="K289" s="7">
        <v>0.4145833333333333</v>
      </c>
      <c r="L289" s="5">
        <v>0.4152777777777778</v>
      </c>
      <c r="M289" s="4" t="s">
        <v>51</v>
      </c>
      <c r="N289" s="5">
        <v>0.42083333333333334</v>
      </c>
      <c r="O289" s="4" t="s">
        <v>49</v>
      </c>
      <c r="P289" s="14" t="str">
        <f t="shared" si="238"/>
        <v>OK</v>
      </c>
      <c r="Q289" s="15">
        <f t="shared" si="239"/>
        <v>5.5555555555555358E-3</v>
      </c>
      <c r="R289" s="15">
        <f t="shared" si="240"/>
        <v>6.9444444444449749E-4</v>
      </c>
      <c r="S289" s="15">
        <f t="shared" si="241"/>
        <v>6.2500000000000333E-3</v>
      </c>
      <c r="T289" s="15">
        <f t="shared" si="242"/>
        <v>0</v>
      </c>
      <c r="U289" s="4">
        <v>3.1</v>
      </c>
      <c r="V289" s="4">
        <f>INDEX('Počty dní'!F:J,MATCH(E289,'Počty dní'!H:H,0),4)</f>
        <v>56</v>
      </c>
      <c r="W289" s="70">
        <f>V289*U289</f>
        <v>173.6</v>
      </c>
    </row>
    <row r="290" spans="1:23" x14ac:dyDescent="0.3">
      <c r="A290" s="69">
        <v>723</v>
      </c>
      <c r="B290" s="4">
        <v>7123</v>
      </c>
      <c r="C290" s="4" t="s">
        <v>7</v>
      </c>
      <c r="D290" s="4"/>
      <c r="E290" s="4" t="str">
        <f>CONCATENATE(C290,D290)</f>
        <v>X</v>
      </c>
      <c r="F290" s="4" t="s">
        <v>95</v>
      </c>
      <c r="G290" s="102">
        <v>61</v>
      </c>
      <c r="H290" s="4" t="str">
        <f t="shared" si="229"/>
        <v>XXX865/61</v>
      </c>
      <c r="I290" s="4" t="s">
        <v>8</v>
      </c>
      <c r="J290" s="4" t="s">
        <v>19</v>
      </c>
      <c r="K290" s="7">
        <v>0.42777777777777781</v>
      </c>
      <c r="L290" s="5">
        <v>0.4291666666666667</v>
      </c>
      <c r="M290" s="4" t="s">
        <v>49</v>
      </c>
      <c r="N290" s="5">
        <v>0.43402777777777773</v>
      </c>
      <c r="O290" s="4" t="s">
        <v>51</v>
      </c>
      <c r="P290" s="14" t="str">
        <f t="shared" si="238"/>
        <v>OK</v>
      </c>
      <c r="Q290" s="15">
        <f t="shared" si="239"/>
        <v>4.8611111111110383E-3</v>
      </c>
      <c r="R290" s="15">
        <f t="shared" si="240"/>
        <v>1.388888888888884E-3</v>
      </c>
      <c r="S290" s="15">
        <f t="shared" si="241"/>
        <v>6.2499999999999223E-3</v>
      </c>
      <c r="T290" s="15">
        <f t="shared" si="242"/>
        <v>6.9444444444444753E-3</v>
      </c>
      <c r="U290" s="4">
        <v>3.2</v>
      </c>
      <c r="V290" s="4">
        <f>INDEX('Počty dní'!F:J,MATCH(E290,'Počty dní'!H:H,0),4)</f>
        <v>56</v>
      </c>
      <c r="W290" s="70">
        <f>V290*U290</f>
        <v>179.20000000000002</v>
      </c>
    </row>
    <row r="291" spans="1:23" x14ac:dyDescent="0.3">
      <c r="A291" s="69">
        <f>A290</f>
        <v>723</v>
      </c>
      <c r="B291" s="4">
        <v>7123</v>
      </c>
      <c r="C291" s="4" t="str">
        <f>C290</f>
        <v>X</v>
      </c>
      <c r="D291" s="4"/>
      <c r="E291" s="4" t="str">
        <f t="shared" ref="E291" si="244">CONCATENATE(C291,D291)</f>
        <v>X</v>
      </c>
      <c r="F291" s="4" t="s">
        <v>92</v>
      </c>
      <c r="G291" s="102"/>
      <c r="H291" s="4" t="str">
        <f t="shared" si="229"/>
        <v>přejezd/</v>
      </c>
      <c r="I291" s="4"/>
      <c r="J291" s="4" t="str">
        <f>J290</f>
        <v>V</v>
      </c>
      <c r="K291" s="7">
        <v>0.43402777777777773</v>
      </c>
      <c r="L291" s="5">
        <v>0.43402777777777773</v>
      </c>
      <c r="M291" s="4" t="str">
        <f>O290</f>
        <v>Pacov,,Jetřichovská ul.křiž.</v>
      </c>
      <c r="N291" s="5">
        <v>0.43611111111111112</v>
      </c>
      <c r="O291" s="4" t="str">
        <f>M292</f>
        <v>Pacov,,aut.nádr.</v>
      </c>
      <c r="P291" s="14" t="str">
        <f t="shared" si="238"/>
        <v>OK</v>
      </c>
      <c r="Q291" s="15">
        <f t="shared" si="239"/>
        <v>2.0833333333333814E-3</v>
      </c>
      <c r="R291" s="15">
        <f t="shared" si="240"/>
        <v>0</v>
      </c>
      <c r="S291" s="15">
        <f t="shared" si="241"/>
        <v>2.0833333333333814E-3</v>
      </c>
      <c r="T291" s="15">
        <f t="shared" si="242"/>
        <v>0</v>
      </c>
      <c r="U291" s="4">
        <v>0</v>
      </c>
      <c r="V291" s="4">
        <f>INDEX('Počty dní'!F:J,MATCH(E291,'Počty dní'!H:H,0),4)</f>
        <v>56</v>
      </c>
      <c r="W291" s="70">
        <f t="shared" ref="W291" si="245">V291*U291</f>
        <v>0</v>
      </c>
    </row>
    <row r="292" spans="1:23" x14ac:dyDescent="0.3">
      <c r="A292" s="69">
        <v>723</v>
      </c>
      <c r="B292" s="4">
        <v>7123</v>
      </c>
      <c r="C292" s="4" t="s">
        <v>7</v>
      </c>
      <c r="D292" s="4"/>
      <c r="E292" s="4" t="str">
        <f>CONCATENATE(C292,D292)</f>
        <v>X</v>
      </c>
      <c r="F292" s="4" t="s">
        <v>99</v>
      </c>
      <c r="G292" s="102">
        <v>7</v>
      </c>
      <c r="H292" s="4" t="str">
        <f t="shared" si="229"/>
        <v>XXX937/7</v>
      </c>
      <c r="I292" s="4" t="s">
        <v>8</v>
      </c>
      <c r="J292" s="4" t="s">
        <v>19</v>
      </c>
      <c r="K292" s="7">
        <v>0.4597222222222222</v>
      </c>
      <c r="L292" s="5">
        <v>0.46180555555555558</v>
      </c>
      <c r="M292" s="4" t="s">
        <v>32</v>
      </c>
      <c r="N292" s="5">
        <v>0.49305555555555558</v>
      </c>
      <c r="O292" s="4" t="s">
        <v>33</v>
      </c>
      <c r="P292" s="14" t="str">
        <f t="shared" si="230"/>
        <v>OK</v>
      </c>
      <c r="Q292" s="15">
        <f t="shared" si="231"/>
        <v>3.125E-2</v>
      </c>
      <c r="R292" s="15">
        <f t="shared" si="232"/>
        <v>2.0833333333333814E-3</v>
      </c>
      <c r="S292" s="15">
        <f t="shared" si="233"/>
        <v>3.3333333333333381E-2</v>
      </c>
      <c r="T292" s="15">
        <f t="shared" si="234"/>
        <v>2.3611111111111083E-2</v>
      </c>
      <c r="U292" s="4">
        <v>32.1</v>
      </c>
      <c r="V292" s="4">
        <f>INDEX('Počty dní'!F:J,MATCH(E292,'Počty dní'!H:H,0),4)</f>
        <v>56</v>
      </c>
      <c r="W292" s="70">
        <f>V292*U292</f>
        <v>1797.6000000000001</v>
      </c>
    </row>
    <row r="293" spans="1:23" x14ac:dyDescent="0.3">
      <c r="A293" s="69">
        <v>723</v>
      </c>
      <c r="B293" s="4">
        <v>7123</v>
      </c>
      <c r="C293" s="4" t="s">
        <v>7</v>
      </c>
      <c r="D293" s="4"/>
      <c r="E293" s="4" t="str">
        <f>CONCATENATE(C293,D293)</f>
        <v>X</v>
      </c>
      <c r="F293" s="4" t="s">
        <v>99</v>
      </c>
      <c r="G293" s="102">
        <v>10</v>
      </c>
      <c r="H293" s="4" t="str">
        <f t="shared" si="229"/>
        <v>XXX937/10</v>
      </c>
      <c r="I293" s="4" t="s">
        <v>19</v>
      </c>
      <c r="J293" s="4" t="s">
        <v>19</v>
      </c>
      <c r="K293" s="7">
        <v>0.50347222222222221</v>
      </c>
      <c r="L293" s="5">
        <v>0.50694444444444442</v>
      </c>
      <c r="M293" s="4" t="s">
        <v>33</v>
      </c>
      <c r="N293" s="5">
        <v>0.53819444444444442</v>
      </c>
      <c r="O293" s="4" t="s">
        <v>32</v>
      </c>
      <c r="P293" s="14" t="str">
        <f t="shared" ref="P293:P302" si="246">IF(M294=O293,"OK","POZOR")</f>
        <v>OK</v>
      </c>
      <c r="Q293" s="15">
        <f t="shared" ref="Q293:Q302" si="247">IF(ISNUMBER(G293),N293-L293,IF(F293="přejezd",N293-L293,0))</f>
        <v>3.125E-2</v>
      </c>
      <c r="R293" s="15">
        <f t="shared" ref="R293:R302" si="248">IF(ISNUMBER(G293),L293-K293,0)</f>
        <v>3.4722222222222099E-3</v>
      </c>
      <c r="S293" s="15">
        <f t="shared" ref="S293:S302" si="249">Q293+R293</f>
        <v>3.472222222222221E-2</v>
      </c>
      <c r="T293" s="15">
        <f t="shared" ref="T293:T302" si="250">K293-N292</f>
        <v>1.041666666666663E-2</v>
      </c>
      <c r="U293" s="4">
        <v>32.1</v>
      </c>
      <c r="V293" s="4">
        <f>INDEX('Počty dní'!F:J,MATCH(E293,'Počty dní'!H:H,0),4)</f>
        <v>56</v>
      </c>
      <c r="W293" s="70">
        <f>V293*U293</f>
        <v>1797.6000000000001</v>
      </c>
    </row>
    <row r="294" spans="1:23" x14ac:dyDescent="0.3">
      <c r="A294" s="69">
        <v>723</v>
      </c>
      <c r="B294" s="4">
        <v>7123</v>
      </c>
      <c r="C294" s="4" t="s">
        <v>7</v>
      </c>
      <c r="D294" s="4"/>
      <c r="E294" s="4" t="str">
        <f>CONCATENATE(C294,D294)</f>
        <v>X</v>
      </c>
      <c r="F294" s="4" t="s">
        <v>98</v>
      </c>
      <c r="G294" s="102">
        <v>3</v>
      </c>
      <c r="H294" s="4" t="str">
        <f t="shared" si="229"/>
        <v>XXX303/3</v>
      </c>
      <c r="I294" s="4" t="s">
        <v>8</v>
      </c>
      <c r="J294" s="4" t="s">
        <v>19</v>
      </c>
      <c r="K294" s="7">
        <v>0.55555555555555558</v>
      </c>
      <c r="L294" s="5">
        <v>0.55694444444444446</v>
      </c>
      <c r="M294" s="4" t="s">
        <v>32</v>
      </c>
      <c r="N294" s="5">
        <v>0.57013888888888886</v>
      </c>
      <c r="O294" s="4" t="s">
        <v>35</v>
      </c>
      <c r="P294" s="14" t="str">
        <f t="shared" si="246"/>
        <v>OK</v>
      </c>
      <c r="Q294" s="15">
        <f t="shared" si="247"/>
        <v>1.3194444444444398E-2</v>
      </c>
      <c r="R294" s="15">
        <f t="shared" si="248"/>
        <v>1.388888888888884E-3</v>
      </c>
      <c r="S294" s="15">
        <f t="shared" si="249"/>
        <v>1.4583333333333282E-2</v>
      </c>
      <c r="T294" s="15">
        <f t="shared" si="250"/>
        <v>1.736111111111116E-2</v>
      </c>
      <c r="U294" s="4">
        <v>11.6</v>
      </c>
      <c r="V294" s="4">
        <f>INDEX('Počty dní'!F:J,MATCH(E294,'Počty dní'!H:H,0),4)</f>
        <v>56</v>
      </c>
      <c r="W294" s="70">
        <f>V294*U294</f>
        <v>649.6</v>
      </c>
    </row>
    <row r="295" spans="1:23" x14ac:dyDescent="0.3">
      <c r="A295" s="69">
        <v>723</v>
      </c>
      <c r="B295" s="4">
        <v>7123</v>
      </c>
      <c r="C295" s="4" t="s">
        <v>7</v>
      </c>
      <c r="D295" s="4"/>
      <c r="E295" s="4" t="str">
        <f>CONCATENATE(C295,D295)</f>
        <v>X</v>
      </c>
      <c r="F295" s="4" t="s">
        <v>98</v>
      </c>
      <c r="G295" s="102">
        <v>6</v>
      </c>
      <c r="H295" s="4" t="str">
        <f t="shared" si="229"/>
        <v>XXX303/6</v>
      </c>
      <c r="I295" s="4" t="s">
        <v>8</v>
      </c>
      <c r="J295" s="4" t="s">
        <v>19</v>
      </c>
      <c r="K295" s="7">
        <v>0.59583333333333333</v>
      </c>
      <c r="L295" s="5">
        <v>0.59722222222222221</v>
      </c>
      <c r="M295" s="4" t="s">
        <v>35</v>
      </c>
      <c r="N295" s="5">
        <v>0.61041666666666672</v>
      </c>
      <c r="O295" s="4" t="s">
        <v>32</v>
      </c>
      <c r="P295" s="14" t="str">
        <f t="shared" si="246"/>
        <v>OK</v>
      </c>
      <c r="Q295" s="15">
        <f t="shared" si="247"/>
        <v>1.3194444444444509E-2</v>
      </c>
      <c r="R295" s="15">
        <f t="shared" si="248"/>
        <v>1.388888888888884E-3</v>
      </c>
      <c r="S295" s="15">
        <f t="shared" si="249"/>
        <v>1.4583333333333393E-2</v>
      </c>
      <c r="T295" s="15">
        <f t="shared" si="250"/>
        <v>2.5694444444444464E-2</v>
      </c>
      <c r="U295" s="4">
        <v>11.6</v>
      </c>
      <c r="V295" s="4">
        <f>INDEX('Počty dní'!F:J,MATCH(E295,'Počty dní'!H:H,0),4)</f>
        <v>56</v>
      </c>
      <c r="W295" s="70">
        <f>V295*U295</f>
        <v>649.6</v>
      </c>
    </row>
    <row r="296" spans="1:23" x14ac:dyDescent="0.3">
      <c r="A296" s="69">
        <v>723</v>
      </c>
      <c r="B296" s="4">
        <v>7123</v>
      </c>
      <c r="C296" s="4" t="s">
        <v>7</v>
      </c>
      <c r="D296" s="4"/>
      <c r="E296" s="4" t="str">
        <f t="shared" ref="E296:E302" si="251">CONCATENATE(C296,D296)</f>
        <v>X</v>
      </c>
      <c r="F296" s="4" t="s">
        <v>94</v>
      </c>
      <c r="G296" s="102">
        <v>20</v>
      </c>
      <c r="H296" s="4" t="str">
        <f t="shared" si="229"/>
        <v>XXX270/20</v>
      </c>
      <c r="I296" s="4" t="s">
        <v>8</v>
      </c>
      <c r="J296" s="4" t="s">
        <v>19</v>
      </c>
      <c r="K296" s="7">
        <v>0.64444444444444449</v>
      </c>
      <c r="L296" s="5">
        <v>0.64652777777777781</v>
      </c>
      <c r="M296" s="4" t="s">
        <v>32</v>
      </c>
      <c r="N296" s="5">
        <v>0.71458333333333324</v>
      </c>
      <c r="O296" s="4" t="s">
        <v>31</v>
      </c>
      <c r="P296" s="14" t="str">
        <f t="shared" si="246"/>
        <v>OK</v>
      </c>
      <c r="Q296" s="15">
        <f t="shared" si="247"/>
        <v>6.8055555555555425E-2</v>
      </c>
      <c r="R296" s="15">
        <f t="shared" si="248"/>
        <v>2.0833333333333259E-3</v>
      </c>
      <c r="S296" s="15">
        <f t="shared" si="249"/>
        <v>7.0138888888888751E-2</v>
      </c>
      <c r="T296" s="15">
        <f t="shared" si="250"/>
        <v>3.4027777777777768E-2</v>
      </c>
      <c r="U296" s="4">
        <v>51.6</v>
      </c>
      <c r="V296" s="4">
        <f>INDEX('Počty dní'!F:J,MATCH(E296,'Počty dní'!H:H,0),4)</f>
        <v>56</v>
      </c>
      <c r="W296" s="70">
        <f t="shared" ref="W296:W302" si="252">V296*U296</f>
        <v>2889.6</v>
      </c>
    </row>
    <row r="297" spans="1:23" x14ac:dyDescent="0.3">
      <c r="A297" s="69">
        <v>723</v>
      </c>
      <c r="B297" s="4">
        <v>7123</v>
      </c>
      <c r="C297" s="4" t="s">
        <v>7</v>
      </c>
      <c r="D297" s="4"/>
      <c r="E297" s="4" t="str">
        <f t="shared" si="251"/>
        <v>X</v>
      </c>
      <c r="F297" s="4" t="s">
        <v>94</v>
      </c>
      <c r="G297" s="102">
        <v>25</v>
      </c>
      <c r="H297" s="4" t="str">
        <f t="shared" si="229"/>
        <v>XXX270/25</v>
      </c>
      <c r="I297" s="4" t="s">
        <v>8</v>
      </c>
      <c r="J297" s="4" t="s">
        <v>19</v>
      </c>
      <c r="K297" s="7">
        <v>0.7416666666666667</v>
      </c>
      <c r="L297" s="5">
        <v>0.74305555555555547</v>
      </c>
      <c r="M297" s="4" t="s">
        <v>31</v>
      </c>
      <c r="N297" s="5">
        <v>0.81180555555555556</v>
      </c>
      <c r="O297" s="4" t="s">
        <v>32</v>
      </c>
      <c r="P297" s="14" t="str">
        <f t="shared" si="246"/>
        <v>OK</v>
      </c>
      <c r="Q297" s="15">
        <f t="shared" si="247"/>
        <v>6.8750000000000089E-2</v>
      </c>
      <c r="R297" s="15">
        <f t="shared" si="248"/>
        <v>1.3888888888887729E-3</v>
      </c>
      <c r="S297" s="15">
        <f t="shared" si="249"/>
        <v>7.0138888888888862E-2</v>
      </c>
      <c r="T297" s="15">
        <f t="shared" si="250"/>
        <v>2.7083333333333459E-2</v>
      </c>
      <c r="U297" s="4">
        <v>51.6</v>
      </c>
      <c r="V297" s="4">
        <f>INDEX('Počty dní'!F:J,MATCH(E297,'Počty dní'!H:H,0),4)</f>
        <v>56</v>
      </c>
      <c r="W297" s="70">
        <f t="shared" si="252"/>
        <v>2889.6</v>
      </c>
    </row>
    <row r="298" spans="1:23" x14ac:dyDescent="0.3">
      <c r="A298" s="69">
        <v>723</v>
      </c>
      <c r="B298" s="4">
        <v>7123</v>
      </c>
      <c r="C298" s="4" t="s">
        <v>7</v>
      </c>
      <c r="D298" s="4"/>
      <c r="E298" s="4" t="str">
        <f t="shared" si="251"/>
        <v>X</v>
      </c>
      <c r="F298" s="4" t="s">
        <v>95</v>
      </c>
      <c r="G298" s="102">
        <v>74</v>
      </c>
      <c r="H298" s="4" t="str">
        <f t="shared" si="229"/>
        <v>XXX865/74</v>
      </c>
      <c r="I298" s="4" t="s">
        <v>8</v>
      </c>
      <c r="J298" s="4" t="s">
        <v>19</v>
      </c>
      <c r="K298" s="7">
        <v>0.81527777777777777</v>
      </c>
      <c r="L298" s="5">
        <v>0.81597222222222221</v>
      </c>
      <c r="M298" s="4" t="s">
        <v>32</v>
      </c>
      <c r="N298" s="5">
        <v>0.81874999999999998</v>
      </c>
      <c r="O298" s="4" t="s">
        <v>49</v>
      </c>
      <c r="P298" s="14" t="str">
        <f t="shared" si="246"/>
        <v>OK</v>
      </c>
      <c r="Q298" s="15">
        <f t="shared" si="247"/>
        <v>2.7777777777777679E-3</v>
      </c>
      <c r="R298" s="15">
        <f t="shared" si="248"/>
        <v>6.9444444444444198E-4</v>
      </c>
      <c r="S298" s="15">
        <f t="shared" si="249"/>
        <v>3.4722222222222099E-3</v>
      </c>
      <c r="T298" s="15">
        <f t="shared" si="250"/>
        <v>3.4722222222222099E-3</v>
      </c>
      <c r="U298" s="4">
        <v>1.9</v>
      </c>
      <c r="V298" s="4">
        <f>INDEX('Počty dní'!F:J,MATCH(E298,'Počty dní'!H:H,0),4)</f>
        <v>56</v>
      </c>
      <c r="W298" s="70">
        <f t="shared" si="252"/>
        <v>106.39999999999999</v>
      </c>
    </row>
    <row r="299" spans="1:23" x14ac:dyDescent="0.3">
      <c r="A299" s="69">
        <v>723</v>
      </c>
      <c r="B299" s="4">
        <v>7123</v>
      </c>
      <c r="C299" s="4" t="s">
        <v>7</v>
      </c>
      <c r="D299" s="4"/>
      <c r="E299" s="4" t="str">
        <f t="shared" si="251"/>
        <v>X</v>
      </c>
      <c r="F299" s="4" t="s">
        <v>95</v>
      </c>
      <c r="G299" s="102">
        <v>73</v>
      </c>
      <c r="H299" s="4" t="str">
        <f t="shared" si="229"/>
        <v>XXX865/73</v>
      </c>
      <c r="I299" s="4" t="s">
        <v>8</v>
      </c>
      <c r="J299" s="4" t="s">
        <v>19</v>
      </c>
      <c r="K299" s="7">
        <v>0.82500000000000007</v>
      </c>
      <c r="L299" s="5">
        <v>0.82638888888888884</v>
      </c>
      <c r="M299" s="4" t="s">
        <v>49</v>
      </c>
      <c r="N299" s="5">
        <v>0.83124999999999993</v>
      </c>
      <c r="O299" s="4" t="s">
        <v>51</v>
      </c>
      <c r="P299" s="14" t="str">
        <f t="shared" si="246"/>
        <v>OK</v>
      </c>
      <c r="Q299" s="15">
        <f t="shared" si="247"/>
        <v>4.8611111111110938E-3</v>
      </c>
      <c r="R299" s="15">
        <f t="shared" si="248"/>
        <v>1.3888888888887729E-3</v>
      </c>
      <c r="S299" s="15">
        <f t="shared" si="249"/>
        <v>6.2499999999998668E-3</v>
      </c>
      <c r="T299" s="15">
        <f t="shared" si="250"/>
        <v>6.2500000000000888E-3</v>
      </c>
      <c r="U299" s="4">
        <v>3.2</v>
      </c>
      <c r="V299" s="4">
        <f>INDEX('Počty dní'!F:J,MATCH(E299,'Počty dní'!H:H,0),4)</f>
        <v>56</v>
      </c>
      <c r="W299" s="70">
        <f t="shared" si="252"/>
        <v>179.20000000000002</v>
      </c>
    </row>
    <row r="300" spans="1:23" x14ac:dyDescent="0.3">
      <c r="A300" s="69">
        <v>723</v>
      </c>
      <c r="B300" s="4">
        <v>7123</v>
      </c>
      <c r="C300" s="4" t="s">
        <v>7</v>
      </c>
      <c r="D300" s="4"/>
      <c r="E300" s="4" t="str">
        <f t="shared" si="251"/>
        <v>X</v>
      </c>
      <c r="F300" s="4" t="s">
        <v>95</v>
      </c>
      <c r="G300" s="102">
        <v>76</v>
      </c>
      <c r="H300" s="4" t="str">
        <f t="shared" si="229"/>
        <v>XXX865/76</v>
      </c>
      <c r="I300" s="4" t="s">
        <v>8</v>
      </c>
      <c r="J300" s="4" t="s">
        <v>19</v>
      </c>
      <c r="K300" s="7">
        <v>0.83124999999999993</v>
      </c>
      <c r="L300" s="5">
        <v>0.83194444444444438</v>
      </c>
      <c r="M300" s="4" t="s">
        <v>51</v>
      </c>
      <c r="N300" s="5">
        <v>0.83750000000000002</v>
      </c>
      <c r="O300" s="4" t="s">
        <v>49</v>
      </c>
      <c r="P300" s="14" t="str">
        <f t="shared" si="246"/>
        <v>OK</v>
      </c>
      <c r="Q300" s="15">
        <f t="shared" si="247"/>
        <v>5.5555555555556468E-3</v>
      </c>
      <c r="R300" s="15">
        <f t="shared" si="248"/>
        <v>6.9444444444444198E-4</v>
      </c>
      <c r="S300" s="15">
        <f t="shared" si="249"/>
        <v>6.2500000000000888E-3</v>
      </c>
      <c r="T300" s="15">
        <f t="shared" si="250"/>
        <v>0</v>
      </c>
      <c r="U300" s="4">
        <v>3.1</v>
      </c>
      <c r="V300" s="4">
        <f>INDEX('Počty dní'!F:J,MATCH(E300,'Počty dní'!H:H,0),4)</f>
        <v>56</v>
      </c>
      <c r="W300" s="70">
        <f t="shared" si="252"/>
        <v>173.6</v>
      </c>
    </row>
    <row r="301" spans="1:23" x14ac:dyDescent="0.3">
      <c r="A301" s="69">
        <v>723</v>
      </c>
      <c r="B301" s="4">
        <v>7123</v>
      </c>
      <c r="C301" s="4" t="s">
        <v>7</v>
      </c>
      <c r="D301" s="4"/>
      <c r="E301" s="4" t="str">
        <f t="shared" si="251"/>
        <v>X</v>
      </c>
      <c r="F301" s="4" t="s">
        <v>95</v>
      </c>
      <c r="G301" s="102">
        <v>75</v>
      </c>
      <c r="H301" s="4" t="str">
        <f t="shared" si="229"/>
        <v>XXX865/75</v>
      </c>
      <c r="I301" s="4" t="s">
        <v>8</v>
      </c>
      <c r="J301" s="4" t="s">
        <v>19</v>
      </c>
      <c r="K301" s="7">
        <v>0.84444444444444444</v>
      </c>
      <c r="L301" s="5">
        <v>0.84583333333333333</v>
      </c>
      <c r="M301" s="4" t="s">
        <v>49</v>
      </c>
      <c r="N301" s="5">
        <v>0.85069444444444453</v>
      </c>
      <c r="O301" s="4" t="s">
        <v>51</v>
      </c>
      <c r="P301" s="14" t="str">
        <f t="shared" si="246"/>
        <v>OK</v>
      </c>
      <c r="Q301" s="15">
        <f t="shared" si="247"/>
        <v>4.8611111111112049E-3</v>
      </c>
      <c r="R301" s="15">
        <f t="shared" si="248"/>
        <v>1.388888888888884E-3</v>
      </c>
      <c r="S301" s="15">
        <f t="shared" si="249"/>
        <v>6.2500000000000888E-3</v>
      </c>
      <c r="T301" s="15">
        <f t="shared" si="250"/>
        <v>6.9444444444444198E-3</v>
      </c>
      <c r="U301" s="4">
        <v>3.2</v>
      </c>
      <c r="V301" s="4">
        <f>INDEX('Počty dní'!F:J,MATCH(E301,'Počty dní'!H:H,0),4)</f>
        <v>56</v>
      </c>
      <c r="W301" s="70">
        <f t="shared" si="252"/>
        <v>179.20000000000002</v>
      </c>
    </row>
    <row r="302" spans="1:23" x14ac:dyDescent="0.3">
      <c r="A302" s="69">
        <f>A300</f>
        <v>723</v>
      </c>
      <c r="B302" s="4">
        <v>7123</v>
      </c>
      <c r="C302" s="4" t="str">
        <f>C300</f>
        <v>X</v>
      </c>
      <c r="D302" s="4"/>
      <c r="E302" s="4" t="str">
        <f t="shared" si="251"/>
        <v>X</v>
      </c>
      <c r="F302" s="4" t="s">
        <v>92</v>
      </c>
      <c r="G302" s="102"/>
      <c r="H302" s="4" t="str">
        <f>CONCATENATE(F302,"/",G302)</f>
        <v>přejezd/</v>
      </c>
      <c r="I302" s="4"/>
      <c r="J302" s="4" t="str">
        <f>J300</f>
        <v>V</v>
      </c>
      <c r="K302" s="7">
        <v>0.85069444444444453</v>
      </c>
      <c r="L302" s="5">
        <v>0.85069444444444453</v>
      </c>
      <c r="M302" s="4" t="s">
        <v>51</v>
      </c>
      <c r="N302" s="5">
        <v>0.85277777777777775</v>
      </c>
      <c r="O302" s="4" t="s">
        <v>32</v>
      </c>
      <c r="P302" s="14" t="str">
        <f t="shared" si="246"/>
        <v>OK</v>
      </c>
      <c r="Q302" s="15">
        <f t="shared" si="247"/>
        <v>2.0833333333332149E-3</v>
      </c>
      <c r="R302" s="15">
        <f t="shared" si="248"/>
        <v>0</v>
      </c>
      <c r="S302" s="15">
        <f t="shared" si="249"/>
        <v>2.0833333333332149E-3</v>
      </c>
      <c r="T302" s="15">
        <f t="shared" si="250"/>
        <v>0</v>
      </c>
      <c r="U302" s="4">
        <v>0</v>
      </c>
      <c r="V302" s="4">
        <f>INDEX('Počty dní'!F:J,MATCH(E302,'Počty dní'!H:H,0),4)</f>
        <v>56</v>
      </c>
      <c r="W302" s="70">
        <f t="shared" si="252"/>
        <v>0</v>
      </c>
    </row>
    <row r="303" spans="1:23" x14ac:dyDescent="0.3">
      <c r="A303" s="69">
        <v>723</v>
      </c>
      <c r="B303" s="4">
        <v>7123</v>
      </c>
      <c r="C303" s="4" t="s">
        <v>7</v>
      </c>
      <c r="D303" s="4"/>
      <c r="E303" s="4" t="str">
        <f>CONCATENATE(C303,D303)</f>
        <v>X</v>
      </c>
      <c r="F303" s="4" t="s">
        <v>95</v>
      </c>
      <c r="G303" s="102">
        <v>78</v>
      </c>
      <c r="H303" s="4" t="str">
        <f t="shared" si="229"/>
        <v>XXX865/78</v>
      </c>
      <c r="I303" s="4" t="s">
        <v>8</v>
      </c>
      <c r="J303" s="4" t="s">
        <v>19</v>
      </c>
      <c r="K303" s="7">
        <v>0.90694444444444444</v>
      </c>
      <c r="L303" s="5">
        <v>0.90833333333333333</v>
      </c>
      <c r="M303" s="4" t="s">
        <v>32</v>
      </c>
      <c r="N303" s="5">
        <v>0.91111111111111109</v>
      </c>
      <c r="O303" s="4" t="s">
        <v>49</v>
      </c>
      <c r="P303" s="14" t="str">
        <f t="shared" si="230"/>
        <v>OK</v>
      </c>
      <c r="Q303" s="15">
        <f t="shared" si="231"/>
        <v>2.7777777777777679E-3</v>
      </c>
      <c r="R303" s="15">
        <f t="shared" si="232"/>
        <v>1.388888888888884E-3</v>
      </c>
      <c r="S303" s="15">
        <f t="shared" si="233"/>
        <v>4.1666666666666519E-3</v>
      </c>
      <c r="T303" s="15">
        <f t="shared" si="234"/>
        <v>5.4166666666666696E-2</v>
      </c>
      <c r="U303" s="4">
        <v>1.9</v>
      </c>
      <c r="V303" s="4">
        <f>INDEX('Počty dní'!F:J,MATCH(E303,'Počty dní'!H:H,0),4)</f>
        <v>56</v>
      </c>
      <c r="W303" s="70">
        <f>V303*U303</f>
        <v>106.39999999999999</v>
      </c>
    </row>
    <row r="304" spans="1:23" ht="15" thickBot="1" x14ac:dyDescent="0.35">
      <c r="A304" s="69">
        <v>723</v>
      </c>
      <c r="B304" s="4">
        <v>7123</v>
      </c>
      <c r="C304" s="4" t="s">
        <v>7</v>
      </c>
      <c r="D304" s="4"/>
      <c r="E304" s="4" t="str">
        <f>CONCATENATE(C304,D304)</f>
        <v>X</v>
      </c>
      <c r="F304" s="4" t="s">
        <v>95</v>
      </c>
      <c r="G304" s="102">
        <v>77</v>
      </c>
      <c r="H304" s="4" t="str">
        <f t="shared" si="229"/>
        <v>XXX865/77</v>
      </c>
      <c r="I304" s="4" t="s">
        <v>8</v>
      </c>
      <c r="J304" s="4" t="s">
        <v>19</v>
      </c>
      <c r="K304" s="7">
        <v>0.92222222222222217</v>
      </c>
      <c r="L304" s="5">
        <v>0.92361111111111116</v>
      </c>
      <c r="M304" s="4" t="s">
        <v>49</v>
      </c>
      <c r="N304" s="5">
        <v>0.92847222222222225</v>
      </c>
      <c r="O304" s="4" t="s">
        <v>51</v>
      </c>
      <c r="P304" s="14"/>
      <c r="Q304" s="15">
        <f t="shared" si="231"/>
        <v>4.8611111111110938E-3</v>
      </c>
      <c r="R304" s="15">
        <f t="shared" si="232"/>
        <v>1.388888888888995E-3</v>
      </c>
      <c r="S304" s="15">
        <f t="shared" si="233"/>
        <v>6.2500000000000888E-3</v>
      </c>
      <c r="T304" s="15">
        <f t="shared" si="234"/>
        <v>1.1111111111111072E-2</v>
      </c>
      <c r="U304" s="4">
        <v>3.2</v>
      </c>
      <c r="V304" s="4">
        <f>INDEX('Počty dní'!F:J,MATCH(E304,'Počty dní'!H:H,0),4)</f>
        <v>56</v>
      </c>
      <c r="W304" s="70">
        <f>V304*U304</f>
        <v>179.20000000000002</v>
      </c>
    </row>
    <row r="305" spans="1:23" ht="15" thickBot="1" x14ac:dyDescent="0.35">
      <c r="A305" s="48" t="str">
        <f ca="1">CONCATENATE(INDIRECT("R[-3]C[0]",FALSE),"celkem")</f>
        <v>723celkem</v>
      </c>
      <c r="B305" s="49"/>
      <c r="C305" s="49" t="str">
        <f ca="1">INDIRECT("R[-1]C[12]",FALSE)</f>
        <v>Pacov,,Jetřichovská ul.křiž.</v>
      </c>
      <c r="D305" s="50"/>
      <c r="E305" s="49"/>
      <c r="F305" s="50"/>
      <c r="G305" s="103"/>
      <c r="H305" s="51"/>
      <c r="I305" s="52"/>
      <c r="J305" s="53" t="str">
        <f ca="1">INDIRECT("R[-3]C[0]",FALSE)</f>
        <v>V</v>
      </c>
      <c r="K305" s="54"/>
      <c r="L305" s="55"/>
      <c r="M305" s="56"/>
      <c r="N305" s="55"/>
      <c r="O305" s="57"/>
      <c r="P305" s="49"/>
      <c r="Q305" s="58">
        <f>SUM(Q282:Q304)</f>
        <v>0.41736111111111102</v>
      </c>
      <c r="R305" s="58">
        <f>SUM(R282:R304)</f>
        <v>2.8472222222222121E-2</v>
      </c>
      <c r="S305" s="58">
        <f>SUM(S282:S304)</f>
        <v>0.44583333333333314</v>
      </c>
      <c r="T305" s="58">
        <f>SUM(T282:T304)</f>
        <v>0.31805555555555576</v>
      </c>
      <c r="U305" s="59">
        <f>SUM(U282:U304)</f>
        <v>322.69999999999993</v>
      </c>
      <c r="V305" s="60"/>
      <c r="W305" s="61">
        <f>SUM(W282:W304)</f>
        <v>18071.200000000004</v>
      </c>
    </row>
    <row r="306" spans="1:23" x14ac:dyDescent="0.3">
      <c r="Q306" s="1"/>
      <c r="R306" s="1"/>
      <c r="S306" s="1"/>
      <c r="T306" s="1"/>
    </row>
    <row r="307" spans="1:23" ht="15" thickBot="1" x14ac:dyDescent="0.35"/>
    <row r="308" spans="1:23" x14ac:dyDescent="0.3">
      <c r="A308" s="62">
        <v>724</v>
      </c>
      <c r="B308" s="63">
        <v>7124</v>
      </c>
      <c r="C308" s="63" t="s">
        <v>7</v>
      </c>
      <c r="D308" s="63"/>
      <c r="E308" s="63" t="str">
        <f t="shared" ref="E308:E315" si="253">CONCATENATE(C308,D308)</f>
        <v>X</v>
      </c>
      <c r="F308" s="63" t="s">
        <v>99</v>
      </c>
      <c r="G308" s="101">
        <v>1</v>
      </c>
      <c r="H308" s="63" t="str">
        <f t="shared" ref="H308:H315" si="254">CONCATENATE(F308,"/",G308)</f>
        <v>XXX937/1</v>
      </c>
      <c r="I308" s="63" t="s">
        <v>8</v>
      </c>
      <c r="J308" s="63" t="s">
        <v>8</v>
      </c>
      <c r="K308" s="64">
        <v>0.20972222222222223</v>
      </c>
      <c r="L308" s="65">
        <v>0.21180555555555555</v>
      </c>
      <c r="M308" s="63" t="s">
        <v>32</v>
      </c>
      <c r="N308" s="65">
        <v>0.24305555555555555</v>
      </c>
      <c r="O308" s="63" t="s">
        <v>33</v>
      </c>
      <c r="P308" s="66" t="str">
        <f t="shared" ref="P308:P314" si="255">IF(M309=O308,"OK","POZOR")</f>
        <v>OK</v>
      </c>
      <c r="Q308" s="67">
        <f t="shared" ref="Q308:Q315" si="256">IF(ISNUMBER(G308),N308-L308,IF(F308="přejezd",N308-L308,0))</f>
        <v>3.125E-2</v>
      </c>
      <c r="R308" s="67">
        <f t="shared" ref="R308:R315" si="257">IF(ISNUMBER(G308),L308-K308,0)</f>
        <v>2.0833333333333259E-3</v>
      </c>
      <c r="S308" s="67">
        <f t="shared" ref="S308:S315" si="258">Q308+R308</f>
        <v>3.3333333333333326E-2</v>
      </c>
      <c r="T308" s="67"/>
      <c r="U308" s="63">
        <v>32.1</v>
      </c>
      <c r="V308" s="63">
        <f>INDEX('Počty dní'!F:J,MATCH(E308,'Počty dní'!H:H,0),4)</f>
        <v>56</v>
      </c>
      <c r="W308" s="68">
        <f t="shared" ref="W308:W315" si="259">V308*U308</f>
        <v>1797.6000000000001</v>
      </c>
    </row>
    <row r="309" spans="1:23" x14ac:dyDescent="0.3">
      <c r="A309" s="69">
        <v>724</v>
      </c>
      <c r="B309" s="4">
        <v>7124</v>
      </c>
      <c r="C309" s="4" t="s">
        <v>7</v>
      </c>
      <c r="D309" s="4"/>
      <c r="E309" s="4" t="str">
        <f t="shared" si="253"/>
        <v>X</v>
      </c>
      <c r="F309" s="4" t="s">
        <v>99</v>
      </c>
      <c r="G309" s="102">
        <v>4</v>
      </c>
      <c r="H309" s="4" t="str">
        <f t="shared" si="254"/>
        <v>XXX937/4</v>
      </c>
      <c r="I309" s="4" t="s">
        <v>8</v>
      </c>
      <c r="J309" s="4" t="s">
        <v>8</v>
      </c>
      <c r="K309" s="7">
        <v>0.27777777777777779</v>
      </c>
      <c r="L309" s="5">
        <v>0.28125</v>
      </c>
      <c r="M309" s="4" t="s">
        <v>33</v>
      </c>
      <c r="N309" s="5">
        <v>0.3125</v>
      </c>
      <c r="O309" s="4" t="s">
        <v>32</v>
      </c>
      <c r="P309" s="14" t="str">
        <f t="shared" si="255"/>
        <v>OK</v>
      </c>
      <c r="Q309" s="15">
        <f t="shared" si="256"/>
        <v>3.125E-2</v>
      </c>
      <c r="R309" s="15">
        <f t="shared" si="257"/>
        <v>3.4722222222222099E-3</v>
      </c>
      <c r="S309" s="15">
        <f t="shared" si="258"/>
        <v>3.472222222222221E-2</v>
      </c>
      <c r="T309" s="15">
        <f t="shared" ref="T309:T315" si="260">K309-N308</f>
        <v>3.4722222222222238E-2</v>
      </c>
      <c r="U309" s="4">
        <v>32.1</v>
      </c>
      <c r="V309" s="4">
        <f>INDEX('Počty dní'!F:J,MATCH(E309,'Počty dní'!H:H,0),4)</f>
        <v>56</v>
      </c>
      <c r="W309" s="70">
        <f t="shared" si="259"/>
        <v>1797.6000000000001</v>
      </c>
    </row>
    <row r="310" spans="1:23" x14ac:dyDescent="0.3">
      <c r="A310" s="69">
        <v>724</v>
      </c>
      <c r="B310" s="4">
        <v>7124</v>
      </c>
      <c r="C310" s="4" t="s">
        <v>7</v>
      </c>
      <c r="D310" s="4"/>
      <c r="E310" s="4" t="str">
        <f t="shared" si="253"/>
        <v>X</v>
      </c>
      <c r="F310" s="4" t="s">
        <v>94</v>
      </c>
      <c r="G310" s="102">
        <v>10</v>
      </c>
      <c r="H310" s="4" t="str">
        <f t="shared" si="254"/>
        <v>XXX270/10</v>
      </c>
      <c r="I310" s="4" t="s">
        <v>8</v>
      </c>
      <c r="J310" s="4" t="s">
        <v>8</v>
      </c>
      <c r="K310" s="7">
        <v>0.3527777777777778</v>
      </c>
      <c r="L310" s="5">
        <v>0.35486111111111113</v>
      </c>
      <c r="M310" s="4" t="s">
        <v>32</v>
      </c>
      <c r="N310" s="5">
        <v>0.42291666666666666</v>
      </c>
      <c r="O310" s="4" t="s">
        <v>31</v>
      </c>
      <c r="P310" s="14" t="str">
        <f t="shared" si="255"/>
        <v>OK</v>
      </c>
      <c r="Q310" s="15">
        <f t="shared" si="256"/>
        <v>6.8055555555555536E-2</v>
      </c>
      <c r="R310" s="15">
        <f t="shared" si="257"/>
        <v>2.0833333333333259E-3</v>
      </c>
      <c r="S310" s="15">
        <f t="shared" si="258"/>
        <v>7.0138888888888862E-2</v>
      </c>
      <c r="T310" s="15">
        <f t="shared" si="260"/>
        <v>4.0277777777777801E-2</v>
      </c>
      <c r="U310" s="4">
        <v>51.6</v>
      </c>
      <c r="V310" s="4">
        <f>INDEX('Počty dní'!F:J,MATCH(E310,'Počty dní'!H:H,0),4)</f>
        <v>56</v>
      </c>
      <c r="W310" s="70">
        <f t="shared" si="259"/>
        <v>2889.6</v>
      </c>
    </row>
    <row r="311" spans="1:23" x14ac:dyDescent="0.3">
      <c r="A311" s="69">
        <v>724</v>
      </c>
      <c r="B311" s="4">
        <v>7124</v>
      </c>
      <c r="C311" s="4" t="s">
        <v>7</v>
      </c>
      <c r="D311" s="4"/>
      <c r="E311" s="4" t="str">
        <f t="shared" si="253"/>
        <v>X</v>
      </c>
      <c r="F311" s="4" t="s">
        <v>94</v>
      </c>
      <c r="G311" s="102">
        <v>15</v>
      </c>
      <c r="H311" s="4" t="str">
        <f t="shared" si="254"/>
        <v>XXX270/15</v>
      </c>
      <c r="I311" s="4" t="s">
        <v>8</v>
      </c>
      <c r="J311" s="4" t="s">
        <v>8</v>
      </c>
      <c r="K311" s="7">
        <v>0.53333333333333333</v>
      </c>
      <c r="L311" s="5">
        <v>0.53472222222222221</v>
      </c>
      <c r="M311" s="4" t="s">
        <v>31</v>
      </c>
      <c r="N311" s="5">
        <v>0.60347222222222219</v>
      </c>
      <c r="O311" s="4" t="s">
        <v>32</v>
      </c>
      <c r="P311" s="14" t="str">
        <f t="shared" si="255"/>
        <v>OK</v>
      </c>
      <c r="Q311" s="15">
        <f t="shared" si="256"/>
        <v>6.8749999999999978E-2</v>
      </c>
      <c r="R311" s="15">
        <f t="shared" si="257"/>
        <v>1.388888888888884E-3</v>
      </c>
      <c r="S311" s="15">
        <f t="shared" si="258"/>
        <v>7.0138888888888862E-2</v>
      </c>
      <c r="T311" s="15">
        <f t="shared" si="260"/>
        <v>0.11041666666666666</v>
      </c>
      <c r="U311" s="4">
        <v>51.6</v>
      </c>
      <c r="V311" s="4">
        <f>INDEX('Počty dní'!F:J,MATCH(E311,'Počty dní'!H:H,0),4)</f>
        <v>56</v>
      </c>
      <c r="W311" s="70">
        <f t="shared" si="259"/>
        <v>2889.6</v>
      </c>
    </row>
    <row r="312" spans="1:23" x14ac:dyDescent="0.3">
      <c r="A312" s="69">
        <v>724</v>
      </c>
      <c r="B312" s="4">
        <v>7124</v>
      </c>
      <c r="C312" s="4" t="s">
        <v>7</v>
      </c>
      <c r="D312" s="4"/>
      <c r="E312" s="4" t="str">
        <f t="shared" si="253"/>
        <v>X</v>
      </c>
      <c r="F312" s="4" t="s">
        <v>98</v>
      </c>
      <c r="G312" s="102">
        <v>5</v>
      </c>
      <c r="H312" s="4" t="str">
        <f t="shared" si="254"/>
        <v>XXX303/5</v>
      </c>
      <c r="I312" s="4" t="s">
        <v>8</v>
      </c>
      <c r="J312" s="4" t="s">
        <v>8</v>
      </c>
      <c r="K312" s="7">
        <v>0.63888888888888895</v>
      </c>
      <c r="L312" s="5">
        <v>0.64027777777777783</v>
      </c>
      <c r="M312" s="4" t="s">
        <v>32</v>
      </c>
      <c r="N312" s="5">
        <v>0.65347222222222223</v>
      </c>
      <c r="O312" s="4" t="s">
        <v>35</v>
      </c>
      <c r="P312" s="14" t="str">
        <f t="shared" si="255"/>
        <v>OK</v>
      </c>
      <c r="Q312" s="15">
        <f t="shared" si="256"/>
        <v>1.3194444444444398E-2</v>
      </c>
      <c r="R312" s="15">
        <f t="shared" si="257"/>
        <v>1.388888888888884E-3</v>
      </c>
      <c r="S312" s="15">
        <f t="shared" si="258"/>
        <v>1.4583333333333282E-2</v>
      </c>
      <c r="T312" s="15">
        <f t="shared" si="260"/>
        <v>3.5416666666666763E-2</v>
      </c>
      <c r="U312" s="4">
        <v>11.6</v>
      </c>
      <c r="V312" s="4">
        <f>INDEX('Počty dní'!F:J,MATCH(E312,'Počty dní'!H:H,0),4)</f>
        <v>56</v>
      </c>
      <c r="W312" s="70">
        <f t="shared" si="259"/>
        <v>649.6</v>
      </c>
    </row>
    <row r="313" spans="1:23" x14ac:dyDescent="0.3">
      <c r="A313" s="69">
        <v>724</v>
      </c>
      <c r="B313" s="4">
        <v>7124</v>
      </c>
      <c r="C313" s="4" t="s">
        <v>7</v>
      </c>
      <c r="D313" s="4"/>
      <c r="E313" s="4" t="str">
        <f t="shared" si="253"/>
        <v>X</v>
      </c>
      <c r="F313" s="4" t="s">
        <v>98</v>
      </c>
      <c r="G313" s="102">
        <v>8</v>
      </c>
      <c r="H313" s="4" t="str">
        <f t="shared" si="254"/>
        <v>XXX303/8</v>
      </c>
      <c r="I313" s="4" t="s">
        <v>8</v>
      </c>
      <c r="J313" s="4" t="s">
        <v>8</v>
      </c>
      <c r="K313" s="7">
        <v>0.6791666666666667</v>
      </c>
      <c r="L313" s="5">
        <v>0.68055555555555547</v>
      </c>
      <c r="M313" s="4" t="s">
        <v>35</v>
      </c>
      <c r="N313" s="5">
        <v>0.69374999999999998</v>
      </c>
      <c r="O313" s="4" t="s">
        <v>32</v>
      </c>
      <c r="P313" s="14" t="str">
        <f t="shared" si="255"/>
        <v>OK</v>
      </c>
      <c r="Q313" s="15">
        <f t="shared" si="256"/>
        <v>1.3194444444444509E-2</v>
      </c>
      <c r="R313" s="15">
        <f t="shared" si="257"/>
        <v>1.3888888888887729E-3</v>
      </c>
      <c r="S313" s="15">
        <f t="shared" si="258"/>
        <v>1.4583333333333282E-2</v>
      </c>
      <c r="T313" s="15">
        <f t="shared" si="260"/>
        <v>2.5694444444444464E-2</v>
      </c>
      <c r="U313" s="4">
        <v>11.6</v>
      </c>
      <c r="V313" s="4">
        <f>INDEX('Počty dní'!F:J,MATCH(E313,'Počty dní'!H:H,0),4)</f>
        <v>56</v>
      </c>
      <c r="W313" s="70">
        <f t="shared" si="259"/>
        <v>649.6</v>
      </c>
    </row>
    <row r="314" spans="1:23" x14ac:dyDescent="0.3">
      <c r="A314" s="69">
        <v>724</v>
      </c>
      <c r="B314" s="4">
        <v>7124</v>
      </c>
      <c r="C314" s="4" t="s">
        <v>7</v>
      </c>
      <c r="D314" s="4"/>
      <c r="E314" s="4" t="str">
        <f t="shared" si="253"/>
        <v>X</v>
      </c>
      <c r="F314" s="4" t="s">
        <v>99</v>
      </c>
      <c r="G314" s="102">
        <v>13</v>
      </c>
      <c r="H314" s="4" t="str">
        <f t="shared" si="254"/>
        <v>XXX937/13</v>
      </c>
      <c r="I314" s="4" t="s">
        <v>8</v>
      </c>
      <c r="J314" s="4" t="s">
        <v>8</v>
      </c>
      <c r="K314" s="7">
        <v>0.70972222222222225</v>
      </c>
      <c r="L314" s="5">
        <v>0.71180555555555547</v>
      </c>
      <c r="M314" s="4" t="s">
        <v>32</v>
      </c>
      <c r="N314" s="5">
        <v>0.74305555555555547</v>
      </c>
      <c r="O314" s="4" t="s">
        <v>33</v>
      </c>
      <c r="P314" s="14" t="str">
        <f t="shared" si="255"/>
        <v>OK</v>
      </c>
      <c r="Q314" s="15">
        <f t="shared" si="256"/>
        <v>3.125E-2</v>
      </c>
      <c r="R314" s="15">
        <f t="shared" si="257"/>
        <v>2.0833333333332149E-3</v>
      </c>
      <c r="S314" s="15">
        <f t="shared" si="258"/>
        <v>3.3333333333333215E-2</v>
      </c>
      <c r="T314" s="15">
        <f t="shared" si="260"/>
        <v>1.5972222222222276E-2</v>
      </c>
      <c r="U314" s="4">
        <v>32.1</v>
      </c>
      <c r="V314" s="4">
        <f>INDEX('Počty dní'!F:J,MATCH(E314,'Počty dní'!H:H,0),4)</f>
        <v>56</v>
      </c>
      <c r="W314" s="70">
        <f t="shared" si="259"/>
        <v>1797.6000000000001</v>
      </c>
    </row>
    <row r="315" spans="1:23" ht="15" thickBot="1" x14ac:dyDescent="0.35">
      <c r="A315" s="69">
        <v>724</v>
      </c>
      <c r="B315" s="4">
        <v>7124</v>
      </c>
      <c r="C315" s="4" t="s">
        <v>7</v>
      </c>
      <c r="D315" s="4"/>
      <c r="E315" s="4" t="str">
        <f t="shared" si="253"/>
        <v>X</v>
      </c>
      <c r="F315" s="4" t="s">
        <v>99</v>
      </c>
      <c r="G315" s="102">
        <v>16</v>
      </c>
      <c r="H315" s="4" t="str">
        <f t="shared" si="254"/>
        <v>XXX937/16</v>
      </c>
      <c r="I315" s="4" t="s">
        <v>8</v>
      </c>
      <c r="J315" s="4" t="s">
        <v>8</v>
      </c>
      <c r="K315" s="7">
        <v>0.75347222222222221</v>
      </c>
      <c r="L315" s="5">
        <v>0.75694444444444453</v>
      </c>
      <c r="M315" s="4" t="s">
        <v>33</v>
      </c>
      <c r="N315" s="5">
        <v>0.78819444444444453</v>
      </c>
      <c r="O315" s="4" t="s">
        <v>32</v>
      </c>
      <c r="P315" s="14"/>
      <c r="Q315" s="15">
        <f t="shared" si="256"/>
        <v>3.125E-2</v>
      </c>
      <c r="R315" s="15">
        <f t="shared" si="257"/>
        <v>3.4722222222223209E-3</v>
      </c>
      <c r="S315" s="15">
        <f t="shared" si="258"/>
        <v>3.4722222222222321E-2</v>
      </c>
      <c r="T315" s="15">
        <f t="shared" si="260"/>
        <v>1.0416666666666741E-2</v>
      </c>
      <c r="U315" s="4">
        <v>32.1</v>
      </c>
      <c r="V315" s="4">
        <f>INDEX('Počty dní'!F:J,MATCH(E315,'Počty dní'!H:H,0),4)</f>
        <v>56</v>
      </c>
      <c r="W315" s="70">
        <f t="shared" si="259"/>
        <v>1797.6000000000001</v>
      </c>
    </row>
    <row r="316" spans="1:23" ht="15" thickBot="1" x14ac:dyDescent="0.35">
      <c r="A316" s="48" t="str">
        <f ca="1">CONCATENATE(INDIRECT("R[-3]C[0]",FALSE),"celkem")</f>
        <v>724celkem</v>
      </c>
      <c r="B316" s="49"/>
      <c r="C316" s="49" t="str">
        <f ca="1">INDIRECT("R[-1]C[12]",FALSE)</f>
        <v>Pacov,,aut.nádr.</v>
      </c>
      <c r="D316" s="50"/>
      <c r="E316" s="49"/>
      <c r="F316" s="50"/>
      <c r="G316" s="103"/>
      <c r="H316" s="51"/>
      <c r="I316" s="52"/>
      <c r="J316" s="53" t="str">
        <f ca="1">INDIRECT("R[-3]C[0]",FALSE)</f>
        <v>S</v>
      </c>
      <c r="K316" s="54"/>
      <c r="L316" s="55"/>
      <c r="M316" s="56"/>
      <c r="N316" s="55"/>
      <c r="O316" s="57"/>
      <c r="P316" s="49"/>
      <c r="Q316" s="58">
        <f>SUM(Q308:Q315)</f>
        <v>0.28819444444444442</v>
      </c>
      <c r="R316" s="58">
        <f t="shared" ref="R316:T316" si="261">SUM(R308:R315)</f>
        <v>1.7361111111110938E-2</v>
      </c>
      <c r="S316" s="58">
        <f t="shared" si="261"/>
        <v>0.30555555555555536</v>
      </c>
      <c r="T316" s="58">
        <f t="shared" si="261"/>
        <v>0.27291666666666692</v>
      </c>
      <c r="U316" s="59">
        <f>SUM(U308:U315)</f>
        <v>254.79999999999998</v>
      </c>
      <c r="V316" s="60"/>
      <c r="W316" s="61">
        <f>SUM(W308:W315)</f>
        <v>14268.800000000001</v>
      </c>
    </row>
    <row r="317" spans="1:23" x14ac:dyDescent="0.3">
      <c r="L317" s="1"/>
      <c r="N317" s="1"/>
      <c r="Q317" s="1"/>
      <c r="R317" s="1"/>
      <c r="S317" s="1"/>
      <c r="T317" s="1"/>
    </row>
    <row r="318" spans="1:23" ht="15" thickBot="1" x14ac:dyDescent="0.35"/>
    <row r="319" spans="1:23" x14ac:dyDescent="0.3">
      <c r="A319" s="62">
        <v>725</v>
      </c>
      <c r="B319" s="63">
        <v>7125</v>
      </c>
      <c r="C319" s="63" t="s">
        <v>7</v>
      </c>
      <c r="D319" s="63"/>
      <c r="E319" s="63" t="str">
        <f t="shared" ref="E319:E324" si="262">CONCATENATE(C319,D319)</f>
        <v>X</v>
      </c>
      <c r="F319" s="63" t="s">
        <v>36</v>
      </c>
      <c r="G319" s="101">
        <v>2</v>
      </c>
      <c r="H319" s="63" t="str">
        <f t="shared" ref="H319:H324" si="263">CONCATENATE(F319,"/",G319)</f>
        <v>XXX301/2</v>
      </c>
      <c r="I319" s="63" t="s">
        <v>8</v>
      </c>
      <c r="J319" s="63" t="s">
        <v>8</v>
      </c>
      <c r="K319" s="64">
        <v>0.18194444444444444</v>
      </c>
      <c r="L319" s="65">
        <v>0.18402777777777779</v>
      </c>
      <c r="M319" s="63" t="s">
        <v>37</v>
      </c>
      <c r="N319" s="65">
        <v>0.22708333333333333</v>
      </c>
      <c r="O319" s="63" t="s">
        <v>23</v>
      </c>
      <c r="P319" s="66" t="str">
        <f t="shared" ref="P319:P323" si="264">IF(M320=O319,"OK","POZOR")</f>
        <v>OK</v>
      </c>
      <c r="Q319" s="67">
        <f t="shared" ref="Q319:Q324" si="265">IF(ISNUMBER(G319),N319-L319,IF(F319="přejezd",N319-L319,0))</f>
        <v>4.3055555555555541E-2</v>
      </c>
      <c r="R319" s="67">
        <f t="shared" ref="R319:R324" si="266">IF(ISNUMBER(G319),L319-K319,0)</f>
        <v>2.0833333333333537E-3</v>
      </c>
      <c r="S319" s="67">
        <f t="shared" ref="S319:S324" si="267">Q319+R319</f>
        <v>4.5138888888888895E-2</v>
      </c>
      <c r="T319" s="67"/>
      <c r="U319" s="63">
        <v>37.200000000000003</v>
      </c>
      <c r="V319" s="63">
        <f>INDEX('Počty dní'!F:J,MATCH(E319,'Počty dní'!H:H,0),4)</f>
        <v>56</v>
      </c>
      <c r="W319" s="68">
        <f t="shared" ref="W319:W324" si="268">V319*U319</f>
        <v>2083.2000000000003</v>
      </c>
    </row>
    <row r="320" spans="1:23" x14ac:dyDescent="0.3">
      <c r="A320" s="69">
        <v>725</v>
      </c>
      <c r="B320" s="4">
        <v>7125</v>
      </c>
      <c r="C320" s="4" t="s">
        <v>7</v>
      </c>
      <c r="D320" s="4"/>
      <c r="E320" s="4" t="str">
        <f t="shared" si="262"/>
        <v>X</v>
      </c>
      <c r="F320" s="4" t="s">
        <v>36</v>
      </c>
      <c r="G320" s="102">
        <v>1</v>
      </c>
      <c r="H320" s="4" t="str">
        <f t="shared" si="263"/>
        <v>XXX301/1</v>
      </c>
      <c r="I320" s="4" t="s">
        <v>8</v>
      </c>
      <c r="J320" s="4" t="s">
        <v>8</v>
      </c>
      <c r="K320" s="7">
        <v>0.26180555555555557</v>
      </c>
      <c r="L320" s="5">
        <v>0.2638888888888889</v>
      </c>
      <c r="M320" s="4" t="s">
        <v>23</v>
      </c>
      <c r="N320" s="5">
        <v>0.31527777777777777</v>
      </c>
      <c r="O320" s="4" t="s">
        <v>37</v>
      </c>
      <c r="P320" s="14" t="str">
        <f t="shared" si="264"/>
        <v>OK</v>
      </c>
      <c r="Q320" s="15">
        <f t="shared" si="265"/>
        <v>5.1388888888888873E-2</v>
      </c>
      <c r="R320" s="15">
        <f t="shared" si="266"/>
        <v>2.0833333333333259E-3</v>
      </c>
      <c r="S320" s="15">
        <f t="shared" si="267"/>
        <v>5.3472222222222199E-2</v>
      </c>
      <c r="T320" s="15">
        <f t="shared" ref="T320:T324" si="269">K320-N319</f>
        <v>3.4722222222222238E-2</v>
      </c>
      <c r="U320" s="4">
        <v>42.1</v>
      </c>
      <c r="V320" s="4">
        <f>INDEX('Počty dní'!F:J,MATCH(E320,'Počty dní'!H:H,0),4)</f>
        <v>56</v>
      </c>
      <c r="W320" s="70">
        <f t="shared" si="268"/>
        <v>2357.6</v>
      </c>
    </row>
    <row r="321" spans="1:23" x14ac:dyDescent="0.3">
      <c r="A321" s="69">
        <v>725</v>
      </c>
      <c r="B321" s="4">
        <v>7125</v>
      </c>
      <c r="C321" s="4" t="s">
        <v>7</v>
      </c>
      <c r="D321" s="4"/>
      <c r="E321" s="4" t="str">
        <f t="shared" si="262"/>
        <v>X</v>
      </c>
      <c r="F321" s="4" t="s">
        <v>36</v>
      </c>
      <c r="G321" s="102">
        <v>6</v>
      </c>
      <c r="H321" s="4" t="str">
        <f t="shared" si="263"/>
        <v>XXX301/6</v>
      </c>
      <c r="I321" s="4" t="s">
        <v>8</v>
      </c>
      <c r="J321" s="4" t="s">
        <v>8</v>
      </c>
      <c r="K321" s="7">
        <v>0.34861111111111115</v>
      </c>
      <c r="L321" s="5">
        <v>0.35069444444444442</v>
      </c>
      <c r="M321" s="4" t="s">
        <v>37</v>
      </c>
      <c r="N321" s="5">
        <v>0.39374999999999999</v>
      </c>
      <c r="O321" s="4" t="s">
        <v>23</v>
      </c>
      <c r="P321" s="14" t="str">
        <f t="shared" si="264"/>
        <v>OK</v>
      </c>
      <c r="Q321" s="15">
        <f t="shared" si="265"/>
        <v>4.3055555555555569E-2</v>
      </c>
      <c r="R321" s="15">
        <f t="shared" si="266"/>
        <v>2.0833333333332704E-3</v>
      </c>
      <c r="S321" s="15">
        <f t="shared" si="267"/>
        <v>4.513888888888884E-2</v>
      </c>
      <c r="T321" s="15">
        <f t="shared" si="269"/>
        <v>3.3333333333333381E-2</v>
      </c>
      <c r="U321" s="4">
        <v>37.200000000000003</v>
      </c>
      <c r="V321" s="4">
        <f>INDEX('Počty dní'!F:J,MATCH(E321,'Počty dní'!H:H,0),4)</f>
        <v>56</v>
      </c>
      <c r="W321" s="70">
        <f t="shared" si="268"/>
        <v>2083.2000000000003</v>
      </c>
    </row>
    <row r="322" spans="1:23" x14ac:dyDescent="0.3">
      <c r="A322" s="69">
        <v>725</v>
      </c>
      <c r="B322" s="4">
        <v>7125</v>
      </c>
      <c r="C322" s="4" t="s">
        <v>7</v>
      </c>
      <c r="D322" s="4"/>
      <c r="E322" s="4" t="str">
        <f t="shared" si="262"/>
        <v>X</v>
      </c>
      <c r="F322" s="4" t="s">
        <v>36</v>
      </c>
      <c r="G322" s="102">
        <v>5</v>
      </c>
      <c r="H322" s="4" t="str">
        <f t="shared" si="263"/>
        <v>XXX301/5</v>
      </c>
      <c r="I322" s="4" t="s">
        <v>8</v>
      </c>
      <c r="J322" s="4" t="s">
        <v>8</v>
      </c>
      <c r="K322" s="7">
        <v>0.52083333333333337</v>
      </c>
      <c r="L322" s="5">
        <v>0.5229166666666667</v>
      </c>
      <c r="M322" s="4" t="s">
        <v>23</v>
      </c>
      <c r="N322" s="5">
        <v>0.56527777777777777</v>
      </c>
      <c r="O322" s="4" t="s">
        <v>37</v>
      </c>
      <c r="P322" s="14" t="str">
        <f t="shared" si="264"/>
        <v>OK</v>
      </c>
      <c r="Q322" s="15">
        <f t="shared" si="265"/>
        <v>4.2361111111111072E-2</v>
      </c>
      <c r="R322" s="15">
        <f t="shared" si="266"/>
        <v>2.0833333333333259E-3</v>
      </c>
      <c r="S322" s="15">
        <f t="shared" si="267"/>
        <v>4.4444444444444398E-2</v>
      </c>
      <c r="T322" s="15">
        <f t="shared" si="269"/>
        <v>0.12708333333333338</v>
      </c>
      <c r="U322" s="4">
        <v>35.9</v>
      </c>
      <c r="V322" s="4">
        <f>INDEX('Počty dní'!F:J,MATCH(E322,'Počty dní'!H:H,0),4)</f>
        <v>56</v>
      </c>
      <c r="W322" s="70">
        <f t="shared" si="268"/>
        <v>2010.3999999999999</v>
      </c>
    </row>
    <row r="323" spans="1:23" x14ac:dyDescent="0.3">
      <c r="A323" s="69">
        <v>725</v>
      </c>
      <c r="B323" s="4">
        <v>7125</v>
      </c>
      <c r="C323" s="4" t="s">
        <v>7</v>
      </c>
      <c r="D323" s="4"/>
      <c r="E323" s="4" t="str">
        <f t="shared" si="262"/>
        <v>X</v>
      </c>
      <c r="F323" s="4" t="s">
        <v>36</v>
      </c>
      <c r="G323" s="102">
        <v>10</v>
      </c>
      <c r="H323" s="4" t="str">
        <f t="shared" si="263"/>
        <v>XXX301/10</v>
      </c>
      <c r="I323" s="4" t="s">
        <v>8</v>
      </c>
      <c r="J323" s="4" t="s">
        <v>8</v>
      </c>
      <c r="K323" s="7">
        <v>0.59861111111111109</v>
      </c>
      <c r="L323" s="5">
        <v>0.60069444444444442</v>
      </c>
      <c r="M323" s="4" t="s">
        <v>37</v>
      </c>
      <c r="N323" s="5">
        <v>0.65138888888888891</v>
      </c>
      <c r="O323" s="4" t="s">
        <v>23</v>
      </c>
      <c r="P323" s="14" t="str">
        <f t="shared" si="264"/>
        <v>OK</v>
      </c>
      <c r="Q323" s="15">
        <f t="shared" si="265"/>
        <v>5.0694444444444486E-2</v>
      </c>
      <c r="R323" s="15">
        <f t="shared" si="266"/>
        <v>2.0833333333333259E-3</v>
      </c>
      <c r="S323" s="15">
        <f t="shared" si="267"/>
        <v>5.2777777777777812E-2</v>
      </c>
      <c r="T323" s="15">
        <f t="shared" si="269"/>
        <v>3.3333333333333326E-2</v>
      </c>
      <c r="U323" s="4">
        <v>42.1</v>
      </c>
      <c r="V323" s="4">
        <f>INDEX('Počty dní'!F:J,MATCH(E323,'Počty dní'!H:H,0),4)</f>
        <v>56</v>
      </c>
      <c r="W323" s="70">
        <f t="shared" si="268"/>
        <v>2357.6</v>
      </c>
    </row>
    <row r="324" spans="1:23" ht="15" thickBot="1" x14ac:dyDescent="0.35">
      <c r="A324" s="69">
        <v>725</v>
      </c>
      <c r="B324" s="4">
        <v>7125</v>
      </c>
      <c r="C324" s="4" t="s">
        <v>7</v>
      </c>
      <c r="D324" s="4"/>
      <c r="E324" s="4" t="str">
        <f t="shared" si="262"/>
        <v>X</v>
      </c>
      <c r="F324" s="4" t="s">
        <v>36</v>
      </c>
      <c r="G324" s="102">
        <v>9</v>
      </c>
      <c r="H324" s="4" t="str">
        <f t="shared" si="263"/>
        <v>XXX301/9</v>
      </c>
      <c r="I324" s="4" t="s">
        <v>8</v>
      </c>
      <c r="J324" s="4" t="s">
        <v>8</v>
      </c>
      <c r="K324" s="7">
        <v>0.6875</v>
      </c>
      <c r="L324" s="5">
        <v>0.68958333333333333</v>
      </c>
      <c r="M324" s="4" t="s">
        <v>23</v>
      </c>
      <c r="N324" s="5">
        <v>0.7319444444444444</v>
      </c>
      <c r="O324" s="4" t="s">
        <v>37</v>
      </c>
      <c r="P324" s="14"/>
      <c r="Q324" s="15">
        <f t="shared" si="265"/>
        <v>4.2361111111111072E-2</v>
      </c>
      <c r="R324" s="15">
        <f t="shared" si="266"/>
        <v>2.0833333333333259E-3</v>
      </c>
      <c r="S324" s="15">
        <f t="shared" si="267"/>
        <v>4.4444444444444398E-2</v>
      </c>
      <c r="T324" s="15">
        <f t="shared" si="269"/>
        <v>3.6111111111111094E-2</v>
      </c>
      <c r="U324" s="4">
        <v>37.200000000000003</v>
      </c>
      <c r="V324" s="4">
        <f>INDEX('Počty dní'!F:J,MATCH(E324,'Počty dní'!H:H,0),4)</f>
        <v>56</v>
      </c>
      <c r="W324" s="70">
        <f t="shared" si="268"/>
        <v>2083.2000000000003</v>
      </c>
    </row>
    <row r="325" spans="1:23" ht="15" thickBot="1" x14ac:dyDescent="0.35">
      <c r="A325" s="48" t="str">
        <f ca="1">CONCATENATE(INDIRECT("R[-3]C[0]",FALSE),"celkem")</f>
        <v>725celkem</v>
      </c>
      <c r="B325" s="49"/>
      <c r="C325" s="49" t="str">
        <f ca="1">INDIRECT("R[-1]C[12]",FALSE)</f>
        <v>Lukavec</v>
      </c>
      <c r="D325" s="50"/>
      <c r="E325" s="49"/>
      <c r="F325" s="50"/>
      <c r="G325" s="103"/>
      <c r="H325" s="51"/>
      <c r="I325" s="52"/>
      <c r="J325" s="53" t="str">
        <f ca="1">INDIRECT("R[-3]C[0]",FALSE)</f>
        <v>S</v>
      </c>
      <c r="K325" s="54"/>
      <c r="L325" s="55"/>
      <c r="M325" s="56"/>
      <c r="N325" s="55"/>
      <c r="O325" s="57"/>
      <c r="P325" s="49"/>
      <c r="Q325" s="58">
        <f>SUM(Q319:Q324)</f>
        <v>0.27291666666666659</v>
      </c>
      <c r="R325" s="58">
        <f t="shared" ref="R325:T325" si="270">SUM(R319:R324)</f>
        <v>1.2499999999999928E-2</v>
      </c>
      <c r="S325" s="58">
        <f t="shared" si="270"/>
        <v>0.28541666666666654</v>
      </c>
      <c r="T325" s="58">
        <f t="shared" si="270"/>
        <v>0.26458333333333339</v>
      </c>
      <c r="U325" s="59">
        <f>SUM(U319:U324)</f>
        <v>231.7</v>
      </c>
      <c r="V325" s="60"/>
      <c r="W325" s="61">
        <f>SUM(W319:W324)</f>
        <v>12975.2</v>
      </c>
    </row>
    <row r="326" spans="1:23" x14ac:dyDescent="0.3">
      <c r="L326" s="1"/>
      <c r="N326" s="1"/>
      <c r="Q326" s="1"/>
      <c r="R326" s="1"/>
      <c r="S326" s="1"/>
      <c r="T326" s="1"/>
    </row>
    <row r="327" spans="1:23" ht="15" thickBot="1" x14ac:dyDescent="0.35">
      <c r="L327" s="1"/>
      <c r="N327" s="1"/>
      <c r="Q327" s="1"/>
      <c r="R327" s="1"/>
      <c r="S327" s="1"/>
      <c r="T327" s="1"/>
    </row>
    <row r="328" spans="1:23" x14ac:dyDescent="0.3">
      <c r="A328" s="62">
        <v>726</v>
      </c>
      <c r="B328" s="63">
        <v>7126</v>
      </c>
      <c r="C328" s="63" t="s">
        <v>7</v>
      </c>
      <c r="D328" s="63"/>
      <c r="E328" s="63" t="str">
        <f t="shared" ref="E328:E333" si="271">CONCATENATE(C328,D328)</f>
        <v>X</v>
      </c>
      <c r="F328" s="63" t="s">
        <v>36</v>
      </c>
      <c r="G328" s="101">
        <v>4</v>
      </c>
      <c r="H328" s="63" t="str">
        <f t="shared" ref="H328:H333" si="272">CONCATENATE(F328,"/",G328)</f>
        <v>XXX301/4</v>
      </c>
      <c r="I328" s="63" t="s">
        <v>8</v>
      </c>
      <c r="J328" s="63" t="s">
        <v>8</v>
      </c>
      <c r="K328" s="64">
        <v>0.26527777777777778</v>
      </c>
      <c r="L328" s="65">
        <v>0.2673611111111111</v>
      </c>
      <c r="M328" s="63" t="s">
        <v>37</v>
      </c>
      <c r="N328" s="65">
        <v>0.31041666666666667</v>
      </c>
      <c r="O328" s="63" t="s">
        <v>23</v>
      </c>
      <c r="P328" s="66" t="str">
        <f t="shared" ref="P328:P332" si="273">IF(M329=O328,"OK","POZOR")</f>
        <v>OK</v>
      </c>
      <c r="Q328" s="67">
        <f t="shared" ref="Q328:Q333" si="274">IF(ISNUMBER(G328),N328-L328,IF(F328="přejezd",N328-L328,0))</f>
        <v>4.3055555555555569E-2</v>
      </c>
      <c r="R328" s="67">
        <f t="shared" ref="R328:R333" si="275">IF(ISNUMBER(G328),L328-K328,0)</f>
        <v>2.0833333333333259E-3</v>
      </c>
      <c r="S328" s="67">
        <f t="shared" ref="S328:S333" si="276">Q328+R328</f>
        <v>4.5138888888888895E-2</v>
      </c>
      <c r="T328" s="67"/>
      <c r="U328" s="63">
        <v>35.9</v>
      </c>
      <c r="V328" s="63">
        <f>INDEX('Počty dní'!F:J,MATCH(E328,'Počty dní'!H:H,0),4)</f>
        <v>56</v>
      </c>
      <c r="W328" s="68">
        <f t="shared" ref="W328:W333" si="277">V328*U328</f>
        <v>2010.3999999999999</v>
      </c>
    </row>
    <row r="329" spans="1:23" x14ac:dyDescent="0.3">
      <c r="A329" s="69">
        <v>726</v>
      </c>
      <c r="B329" s="4">
        <v>7126</v>
      </c>
      <c r="C329" s="4" t="s">
        <v>7</v>
      </c>
      <c r="D329" s="4"/>
      <c r="E329" s="4" t="str">
        <f t="shared" si="271"/>
        <v>X</v>
      </c>
      <c r="F329" s="4" t="s">
        <v>36</v>
      </c>
      <c r="G329" s="102">
        <v>3</v>
      </c>
      <c r="H329" s="4" t="str">
        <f t="shared" si="272"/>
        <v>XXX301/3</v>
      </c>
      <c r="I329" s="4" t="s">
        <v>8</v>
      </c>
      <c r="J329" s="4" t="s">
        <v>8</v>
      </c>
      <c r="K329" s="7">
        <v>0.4375</v>
      </c>
      <c r="L329" s="5">
        <v>0.43958333333333338</v>
      </c>
      <c r="M329" s="4" t="s">
        <v>23</v>
      </c>
      <c r="N329" s="5">
        <v>0.48194444444444445</v>
      </c>
      <c r="O329" s="4" t="s">
        <v>37</v>
      </c>
      <c r="P329" s="14" t="str">
        <f t="shared" si="273"/>
        <v>OK</v>
      </c>
      <c r="Q329" s="15">
        <f t="shared" si="274"/>
        <v>4.2361111111111072E-2</v>
      </c>
      <c r="R329" s="15">
        <f t="shared" si="275"/>
        <v>2.0833333333333814E-3</v>
      </c>
      <c r="S329" s="15">
        <f t="shared" si="276"/>
        <v>4.4444444444444453E-2</v>
      </c>
      <c r="T329" s="15">
        <f t="shared" ref="T329:T333" si="278">K329-N328</f>
        <v>0.12708333333333333</v>
      </c>
      <c r="U329" s="4">
        <v>37.200000000000003</v>
      </c>
      <c r="V329" s="4">
        <f>INDEX('Počty dní'!F:J,MATCH(E329,'Počty dní'!H:H,0),4)</f>
        <v>56</v>
      </c>
      <c r="W329" s="70">
        <f t="shared" si="277"/>
        <v>2083.2000000000003</v>
      </c>
    </row>
    <row r="330" spans="1:23" x14ac:dyDescent="0.3">
      <c r="A330" s="69">
        <v>726</v>
      </c>
      <c r="B330" s="4">
        <v>7126</v>
      </c>
      <c r="C330" s="4" t="s">
        <v>7</v>
      </c>
      <c r="D330" s="4"/>
      <c r="E330" s="4" t="str">
        <f t="shared" si="271"/>
        <v>X</v>
      </c>
      <c r="F330" s="4" t="s">
        <v>36</v>
      </c>
      <c r="G330" s="102">
        <v>8</v>
      </c>
      <c r="H330" s="4" t="str">
        <f t="shared" si="272"/>
        <v>XXX301/8</v>
      </c>
      <c r="I330" s="4" t="s">
        <v>8</v>
      </c>
      <c r="J330" s="4" t="s">
        <v>8</v>
      </c>
      <c r="K330" s="7">
        <v>0.51527777777777783</v>
      </c>
      <c r="L330" s="5">
        <v>0.51736111111111105</v>
      </c>
      <c r="M330" s="4" t="s">
        <v>37</v>
      </c>
      <c r="N330" s="5">
        <v>0.56805555555555554</v>
      </c>
      <c r="O330" s="4" t="s">
        <v>23</v>
      </c>
      <c r="P330" s="14" t="str">
        <f t="shared" si="273"/>
        <v>OK</v>
      </c>
      <c r="Q330" s="15">
        <f t="shared" si="274"/>
        <v>5.0694444444444486E-2</v>
      </c>
      <c r="R330" s="15">
        <f t="shared" si="275"/>
        <v>2.0833333333332149E-3</v>
      </c>
      <c r="S330" s="15">
        <f t="shared" si="276"/>
        <v>5.2777777777777701E-2</v>
      </c>
      <c r="T330" s="15">
        <f t="shared" si="278"/>
        <v>3.3333333333333381E-2</v>
      </c>
      <c r="U330" s="4">
        <v>42.1</v>
      </c>
      <c r="V330" s="4">
        <f>INDEX('Počty dní'!F:J,MATCH(E330,'Počty dní'!H:H,0),4)</f>
        <v>56</v>
      </c>
      <c r="W330" s="70">
        <f t="shared" si="277"/>
        <v>2357.6</v>
      </c>
    </row>
    <row r="331" spans="1:23" x14ac:dyDescent="0.3">
      <c r="A331" s="69">
        <v>726</v>
      </c>
      <c r="B331" s="4">
        <v>7126</v>
      </c>
      <c r="C331" s="4" t="s">
        <v>7</v>
      </c>
      <c r="D331" s="4"/>
      <c r="E331" s="4" t="str">
        <f t="shared" si="271"/>
        <v>X</v>
      </c>
      <c r="F331" s="4" t="s">
        <v>36</v>
      </c>
      <c r="G331" s="102">
        <v>7</v>
      </c>
      <c r="H331" s="4" t="str">
        <f t="shared" si="272"/>
        <v>XXX301/7</v>
      </c>
      <c r="I331" s="4" t="s">
        <v>8</v>
      </c>
      <c r="J331" s="4" t="s">
        <v>8</v>
      </c>
      <c r="K331" s="7">
        <v>0.60277777777777775</v>
      </c>
      <c r="L331" s="5">
        <v>0.60625000000000007</v>
      </c>
      <c r="M331" s="4" t="s">
        <v>23</v>
      </c>
      <c r="N331" s="5">
        <v>0.64861111111111114</v>
      </c>
      <c r="O331" s="4" t="s">
        <v>37</v>
      </c>
      <c r="P331" s="14" t="str">
        <f t="shared" si="273"/>
        <v>OK</v>
      </c>
      <c r="Q331" s="15">
        <f t="shared" si="274"/>
        <v>4.2361111111111072E-2</v>
      </c>
      <c r="R331" s="15">
        <f t="shared" si="275"/>
        <v>3.4722222222223209E-3</v>
      </c>
      <c r="S331" s="15">
        <f t="shared" si="276"/>
        <v>4.5833333333333393E-2</v>
      </c>
      <c r="T331" s="15">
        <f t="shared" si="278"/>
        <v>3.472222222222221E-2</v>
      </c>
      <c r="U331" s="4">
        <v>35.9</v>
      </c>
      <c r="V331" s="4">
        <f>INDEX('Počty dní'!F:J,MATCH(E331,'Počty dní'!H:H,0),4)</f>
        <v>56</v>
      </c>
      <c r="W331" s="70">
        <f t="shared" si="277"/>
        <v>2010.3999999999999</v>
      </c>
    </row>
    <row r="332" spans="1:23" x14ac:dyDescent="0.3">
      <c r="A332" s="69">
        <v>726</v>
      </c>
      <c r="B332" s="4">
        <v>7126</v>
      </c>
      <c r="C332" s="4" t="s">
        <v>7</v>
      </c>
      <c r="D332" s="4"/>
      <c r="E332" s="4" t="str">
        <f t="shared" si="271"/>
        <v>X</v>
      </c>
      <c r="F332" s="4" t="s">
        <v>36</v>
      </c>
      <c r="G332" s="102">
        <v>12</v>
      </c>
      <c r="H332" s="4" t="str">
        <f t="shared" si="272"/>
        <v>XXX301/12</v>
      </c>
      <c r="I332" s="4" t="s">
        <v>8</v>
      </c>
      <c r="J332" s="4" t="s">
        <v>8</v>
      </c>
      <c r="K332" s="7">
        <v>0.68194444444444446</v>
      </c>
      <c r="L332" s="5">
        <v>0.68402777777777779</v>
      </c>
      <c r="M332" s="4" t="s">
        <v>37</v>
      </c>
      <c r="N332" s="5">
        <v>0.7270833333333333</v>
      </c>
      <c r="O332" s="4" t="s">
        <v>23</v>
      </c>
      <c r="P332" s="14" t="str">
        <f t="shared" si="273"/>
        <v>OK</v>
      </c>
      <c r="Q332" s="15">
        <f t="shared" si="274"/>
        <v>4.3055555555555514E-2</v>
      </c>
      <c r="R332" s="15">
        <f t="shared" si="275"/>
        <v>2.0833333333333259E-3</v>
      </c>
      <c r="S332" s="15">
        <f t="shared" si="276"/>
        <v>4.513888888888884E-2</v>
      </c>
      <c r="T332" s="15">
        <f t="shared" si="278"/>
        <v>3.3333333333333326E-2</v>
      </c>
      <c r="U332" s="4">
        <v>37.200000000000003</v>
      </c>
      <c r="V332" s="4">
        <f>INDEX('Počty dní'!F:J,MATCH(E332,'Počty dní'!H:H,0),4)</f>
        <v>56</v>
      </c>
      <c r="W332" s="70">
        <f t="shared" si="277"/>
        <v>2083.2000000000003</v>
      </c>
    </row>
    <row r="333" spans="1:23" ht="15" thickBot="1" x14ac:dyDescent="0.35">
      <c r="A333" s="69">
        <v>726</v>
      </c>
      <c r="B333" s="4">
        <v>7126</v>
      </c>
      <c r="C333" s="4" t="s">
        <v>7</v>
      </c>
      <c r="D333" s="4"/>
      <c r="E333" s="4" t="str">
        <f t="shared" si="271"/>
        <v>X</v>
      </c>
      <c r="F333" s="4" t="s">
        <v>36</v>
      </c>
      <c r="G333" s="102">
        <v>11</v>
      </c>
      <c r="H333" s="4" t="str">
        <f t="shared" si="272"/>
        <v>XXX301/11</v>
      </c>
      <c r="I333" s="4" t="s">
        <v>8</v>
      </c>
      <c r="J333" s="4" t="s">
        <v>8</v>
      </c>
      <c r="K333" s="7">
        <v>0.77083333333333337</v>
      </c>
      <c r="L333" s="5">
        <v>0.7729166666666667</v>
      </c>
      <c r="M333" s="4" t="s">
        <v>23</v>
      </c>
      <c r="N333" s="5">
        <v>0.81527777777777777</v>
      </c>
      <c r="O333" s="4" t="s">
        <v>37</v>
      </c>
      <c r="P333" s="14"/>
      <c r="Q333" s="15">
        <f t="shared" si="274"/>
        <v>4.2361111111111072E-2</v>
      </c>
      <c r="R333" s="15">
        <f t="shared" si="275"/>
        <v>2.0833333333333259E-3</v>
      </c>
      <c r="S333" s="15">
        <f t="shared" si="276"/>
        <v>4.4444444444444398E-2</v>
      </c>
      <c r="T333" s="15">
        <f t="shared" si="278"/>
        <v>4.3750000000000067E-2</v>
      </c>
      <c r="U333" s="4">
        <v>37.200000000000003</v>
      </c>
      <c r="V333" s="4">
        <f>INDEX('Počty dní'!F:J,MATCH(E333,'Počty dní'!H:H,0),4)</f>
        <v>56</v>
      </c>
      <c r="W333" s="70">
        <f t="shared" si="277"/>
        <v>2083.2000000000003</v>
      </c>
    </row>
    <row r="334" spans="1:23" ht="15" thickBot="1" x14ac:dyDescent="0.35">
      <c r="A334" s="48" t="str">
        <f ca="1">CONCATENATE(INDIRECT("R[-3]C[0]",FALSE),"celkem")</f>
        <v>726celkem</v>
      </c>
      <c r="B334" s="49"/>
      <c r="C334" s="49" t="str">
        <f ca="1">INDIRECT("R[-1]C[12]",FALSE)</f>
        <v>Lukavec</v>
      </c>
      <c r="D334" s="50"/>
      <c r="E334" s="49"/>
      <c r="F334" s="50"/>
      <c r="G334" s="103"/>
      <c r="H334" s="51"/>
      <c r="I334" s="52"/>
      <c r="J334" s="53" t="str">
        <f ca="1">INDIRECT("R[-3]C[0]",FALSE)</f>
        <v>S</v>
      </c>
      <c r="K334" s="54"/>
      <c r="L334" s="55"/>
      <c r="M334" s="56"/>
      <c r="N334" s="55"/>
      <c r="O334" s="57"/>
      <c r="P334" s="49"/>
      <c r="Q334" s="58">
        <f>SUM(Q328:Q333)</f>
        <v>0.26388888888888878</v>
      </c>
      <c r="R334" s="58">
        <f t="shared" ref="R334:T334" si="279">SUM(R328:R333)</f>
        <v>1.3888888888888895E-2</v>
      </c>
      <c r="S334" s="58">
        <f t="shared" si="279"/>
        <v>0.27777777777777768</v>
      </c>
      <c r="T334" s="58">
        <f t="shared" si="279"/>
        <v>0.27222222222222231</v>
      </c>
      <c r="U334" s="59">
        <f>SUM(U328:U333)</f>
        <v>225.5</v>
      </c>
      <c r="V334" s="60"/>
      <c r="W334" s="61">
        <f>SUM(W328:W333)</f>
        <v>12628.000000000002</v>
      </c>
    </row>
    <row r="336" spans="1:23" ht="15" thickBot="1" x14ac:dyDescent="0.35"/>
    <row r="337" spans="1:23" x14ac:dyDescent="0.3">
      <c r="A337" s="62">
        <v>727</v>
      </c>
      <c r="B337" s="63">
        <v>7127</v>
      </c>
      <c r="C337" s="63" t="s">
        <v>7</v>
      </c>
      <c r="D337" s="63"/>
      <c r="E337" s="63" t="str">
        <f t="shared" ref="E337:E377" si="280">CONCATENATE(C337,D337)</f>
        <v>X</v>
      </c>
      <c r="F337" s="63" t="s">
        <v>95</v>
      </c>
      <c r="G337" s="101">
        <v>1</v>
      </c>
      <c r="H337" s="63" t="str">
        <f t="shared" ref="H337:H356" si="281">CONCATENATE(F337,"/",G337)</f>
        <v>XXX865/1</v>
      </c>
      <c r="I337" s="63" t="s">
        <v>8</v>
      </c>
      <c r="J337" s="63" t="s">
        <v>8</v>
      </c>
      <c r="K337" s="64">
        <v>0.20347222222222219</v>
      </c>
      <c r="L337" s="65">
        <v>0.20486111111111113</v>
      </c>
      <c r="M337" s="63" t="s">
        <v>37</v>
      </c>
      <c r="N337" s="65">
        <v>0.21458333333333335</v>
      </c>
      <c r="O337" s="63" t="s">
        <v>50</v>
      </c>
      <c r="P337" s="66" t="str">
        <f t="shared" ref="P337:P355" si="282">IF(M338=O337,"OK","POZOR")</f>
        <v>OK</v>
      </c>
      <c r="Q337" s="67">
        <f t="shared" ref="Q337:Q356" si="283">IF(ISNUMBER(G337),N337-L337,IF(F337="přejezd",N337-L337,0))</f>
        <v>9.7222222222222154E-3</v>
      </c>
      <c r="R337" s="67">
        <f t="shared" ref="R337:R356" si="284">IF(ISNUMBER(G337),L337-K337,0)</f>
        <v>1.3888888888889395E-3</v>
      </c>
      <c r="S337" s="67">
        <f t="shared" ref="S337:S356" si="285">Q337+R337</f>
        <v>1.1111111111111155E-2</v>
      </c>
      <c r="T337" s="67"/>
      <c r="U337" s="63">
        <v>9.1999999999999993</v>
      </c>
      <c r="V337" s="63">
        <f>INDEX('Počty dní'!F:J,MATCH(E337,'Počty dní'!H:H,0),4)</f>
        <v>56</v>
      </c>
      <c r="W337" s="68">
        <f t="shared" ref="W337:W377" si="286">V337*U337</f>
        <v>515.19999999999993</v>
      </c>
    </row>
    <row r="338" spans="1:23" x14ac:dyDescent="0.3">
      <c r="A338" s="69">
        <v>727</v>
      </c>
      <c r="B338" s="4">
        <v>7127</v>
      </c>
      <c r="C338" s="4" t="s">
        <v>7</v>
      </c>
      <c r="D338" s="4"/>
      <c r="E338" s="4" t="str">
        <f t="shared" si="280"/>
        <v>X</v>
      </c>
      <c r="F338" s="4" t="s">
        <v>95</v>
      </c>
      <c r="G338" s="102">
        <v>4</v>
      </c>
      <c r="H338" s="4" t="str">
        <f t="shared" si="281"/>
        <v>XXX865/4</v>
      </c>
      <c r="I338" s="4" t="s">
        <v>8</v>
      </c>
      <c r="J338" s="4" t="s">
        <v>8</v>
      </c>
      <c r="K338" s="7">
        <v>0.22083333333333333</v>
      </c>
      <c r="L338" s="5">
        <v>0.22222222222222221</v>
      </c>
      <c r="M338" s="4" t="s">
        <v>50</v>
      </c>
      <c r="N338" s="5">
        <v>0.23402777777777781</v>
      </c>
      <c r="O338" s="4" t="s">
        <v>52</v>
      </c>
      <c r="P338" s="14" t="str">
        <f t="shared" si="282"/>
        <v>OK</v>
      </c>
      <c r="Q338" s="15">
        <f t="shared" si="283"/>
        <v>1.1805555555555597E-2</v>
      </c>
      <c r="R338" s="15">
        <f t="shared" si="284"/>
        <v>1.388888888888884E-3</v>
      </c>
      <c r="S338" s="15">
        <f t="shared" si="285"/>
        <v>1.3194444444444481E-2</v>
      </c>
      <c r="T338" s="15">
        <f t="shared" ref="T338:T356" si="287">K338-N337</f>
        <v>6.2499999999999778E-3</v>
      </c>
      <c r="U338" s="4">
        <v>9.9</v>
      </c>
      <c r="V338" s="4">
        <f>INDEX('Počty dní'!F:J,MATCH(E338,'Počty dní'!H:H,0),4)</f>
        <v>56</v>
      </c>
      <c r="W338" s="70">
        <f t="shared" si="286"/>
        <v>554.4</v>
      </c>
    </row>
    <row r="339" spans="1:23" x14ac:dyDescent="0.3">
      <c r="A339" s="69">
        <v>727</v>
      </c>
      <c r="B339" s="4">
        <v>7127</v>
      </c>
      <c r="C339" s="4" t="s">
        <v>7</v>
      </c>
      <c r="D339" s="4"/>
      <c r="E339" s="4" t="str">
        <f t="shared" si="280"/>
        <v>X</v>
      </c>
      <c r="F339" s="4" t="s">
        <v>95</v>
      </c>
      <c r="G339" s="102">
        <v>3</v>
      </c>
      <c r="H339" s="4" t="str">
        <f t="shared" si="281"/>
        <v>XXX865/3</v>
      </c>
      <c r="I339" s="4" t="s">
        <v>8</v>
      </c>
      <c r="J339" s="4" t="s">
        <v>8</v>
      </c>
      <c r="K339" s="7">
        <v>0.24236111111111111</v>
      </c>
      <c r="L339" s="5">
        <v>0.24374999999999999</v>
      </c>
      <c r="M339" s="4" t="s">
        <v>52</v>
      </c>
      <c r="N339" s="5">
        <v>0.25625000000000003</v>
      </c>
      <c r="O339" s="4" t="s">
        <v>50</v>
      </c>
      <c r="P339" s="14" t="str">
        <f t="shared" si="282"/>
        <v>OK</v>
      </c>
      <c r="Q339" s="15">
        <f t="shared" si="283"/>
        <v>1.2500000000000039E-2</v>
      </c>
      <c r="R339" s="15">
        <f t="shared" si="284"/>
        <v>1.388888888888884E-3</v>
      </c>
      <c r="S339" s="15">
        <f t="shared" si="285"/>
        <v>1.3888888888888923E-2</v>
      </c>
      <c r="T339" s="15">
        <f t="shared" si="287"/>
        <v>8.3333333333333037E-3</v>
      </c>
      <c r="U339" s="4">
        <v>9.9</v>
      </c>
      <c r="V339" s="4">
        <f>INDEX('Počty dní'!F:J,MATCH(E339,'Počty dní'!H:H,0),4)</f>
        <v>56</v>
      </c>
      <c r="W339" s="70">
        <f t="shared" si="286"/>
        <v>554.4</v>
      </c>
    </row>
    <row r="340" spans="1:23" x14ac:dyDescent="0.3">
      <c r="A340" s="69">
        <v>727</v>
      </c>
      <c r="B340" s="4">
        <v>7127</v>
      </c>
      <c r="C340" s="4" t="s">
        <v>7</v>
      </c>
      <c r="D340" s="4"/>
      <c r="E340" s="4" t="str">
        <f t="shared" si="280"/>
        <v>X</v>
      </c>
      <c r="F340" s="4" t="s">
        <v>95</v>
      </c>
      <c r="G340" s="102">
        <v>6</v>
      </c>
      <c r="H340" s="4" t="str">
        <f t="shared" si="281"/>
        <v>XXX865/6</v>
      </c>
      <c r="I340" s="4" t="s">
        <v>8</v>
      </c>
      <c r="J340" s="4" t="s">
        <v>8</v>
      </c>
      <c r="K340" s="7">
        <v>0.28333333333333333</v>
      </c>
      <c r="L340" s="5">
        <v>0.28472222222222221</v>
      </c>
      <c r="M340" s="4" t="s">
        <v>50</v>
      </c>
      <c r="N340" s="5">
        <v>0.31875000000000003</v>
      </c>
      <c r="O340" s="4" t="s">
        <v>49</v>
      </c>
      <c r="P340" s="14" t="str">
        <f t="shared" si="282"/>
        <v>OK</v>
      </c>
      <c r="Q340" s="15">
        <f t="shared" si="283"/>
        <v>3.4027777777777823E-2</v>
      </c>
      <c r="R340" s="15">
        <f t="shared" si="284"/>
        <v>1.388888888888884E-3</v>
      </c>
      <c r="S340" s="15">
        <f t="shared" si="285"/>
        <v>3.5416666666666707E-2</v>
      </c>
      <c r="T340" s="15">
        <f t="shared" si="287"/>
        <v>2.7083333333333293E-2</v>
      </c>
      <c r="U340" s="4">
        <v>27.6</v>
      </c>
      <c r="V340" s="4">
        <f>INDEX('Počty dní'!F:J,MATCH(E340,'Počty dní'!H:H,0),4)</f>
        <v>56</v>
      </c>
      <c r="W340" s="70">
        <f t="shared" si="286"/>
        <v>1545.6000000000001</v>
      </c>
    </row>
    <row r="341" spans="1:23" x14ac:dyDescent="0.3">
      <c r="A341" s="69">
        <v>727</v>
      </c>
      <c r="B341" s="4">
        <v>7127</v>
      </c>
      <c r="C341" s="4" t="s">
        <v>7</v>
      </c>
      <c r="D341" s="4"/>
      <c r="E341" s="4" t="str">
        <f t="shared" si="280"/>
        <v>X</v>
      </c>
      <c r="F341" s="4" t="s">
        <v>95</v>
      </c>
      <c r="G341" s="102">
        <v>57</v>
      </c>
      <c r="H341" s="4" t="str">
        <f t="shared" si="281"/>
        <v>XXX865/57</v>
      </c>
      <c r="I341" s="4" t="s">
        <v>8</v>
      </c>
      <c r="J341" s="4" t="s">
        <v>8</v>
      </c>
      <c r="K341" s="7">
        <v>0.32500000000000001</v>
      </c>
      <c r="L341" s="5">
        <v>0.3263888888888889</v>
      </c>
      <c r="M341" s="4" t="s">
        <v>49</v>
      </c>
      <c r="N341" s="5">
        <v>0.33124999999999999</v>
      </c>
      <c r="O341" s="4" t="s">
        <v>51</v>
      </c>
      <c r="P341" s="14" t="str">
        <f t="shared" si="282"/>
        <v>OK</v>
      </c>
      <c r="Q341" s="15">
        <f t="shared" si="283"/>
        <v>4.8611111111110938E-3</v>
      </c>
      <c r="R341" s="15">
        <f t="shared" si="284"/>
        <v>1.388888888888884E-3</v>
      </c>
      <c r="S341" s="15">
        <f t="shared" si="285"/>
        <v>6.2499999999999778E-3</v>
      </c>
      <c r="T341" s="15">
        <f t="shared" si="287"/>
        <v>6.2499999999999778E-3</v>
      </c>
      <c r="U341" s="4">
        <v>3.2</v>
      </c>
      <c r="V341" s="4">
        <f>INDEX('Počty dní'!F:J,MATCH(E341,'Počty dní'!H:H,0),4)</f>
        <v>56</v>
      </c>
      <c r="W341" s="70">
        <f t="shared" si="286"/>
        <v>179.20000000000002</v>
      </c>
    </row>
    <row r="342" spans="1:23" x14ac:dyDescent="0.3">
      <c r="A342" s="69">
        <v>727</v>
      </c>
      <c r="B342" s="4">
        <v>7127</v>
      </c>
      <c r="C342" s="4" t="s">
        <v>7</v>
      </c>
      <c r="D342" s="4"/>
      <c r="E342" s="4" t="str">
        <f t="shared" si="280"/>
        <v>X</v>
      </c>
      <c r="F342" s="4" t="s">
        <v>95</v>
      </c>
      <c r="G342" s="102">
        <v>58</v>
      </c>
      <c r="H342" s="4" t="str">
        <f t="shared" si="281"/>
        <v>XXX865/58</v>
      </c>
      <c r="I342" s="4" t="s">
        <v>8</v>
      </c>
      <c r="J342" s="4" t="s">
        <v>8</v>
      </c>
      <c r="K342" s="7">
        <v>0.33124999999999999</v>
      </c>
      <c r="L342" s="5">
        <v>0.33194444444444443</v>
      </c>
      <c r="M342" s="4" t="s">
        <v>51</v>
      </c>
      <c r="N342" s="5">
        <v>0.33749999999999997</v>
      </c>
      <c r="O342" s="4" t="s">
        <v>49</v>
      </c>
      <c r="P342" s="14" t="str">
        <f t="shared" si="282"/>
        <v>OK</v>
      </c>
      <c r="Q342" s="15">
        <f t="shared" si="283"/>
        <v>5.5555555555555358E-3</v>
      </c>
      <c r="R342" s="15">
        <f t="shared" si="284"/>
        <v>6.9444444444444198E-4</v>
      </c>
      <c r="S342" s="15">
        <f t="shared" si="285"/>
        <v>6.2499999999999778E-3</v>
      </c>
      <c r="T342" s="15">
        <f t="shared" si="287"/>
        <v>0</v>
      </c>
      <c r="U342" s="4">
        <v>3.1</v>
      </c>
      <c r="V342" s="4">
        <f>INDEX('Počty dní'!F:J,MATCH(E342,'Počty dní'!H:H,0),4)</f>
        <v>56</v>
      </c>
      <c r="W342" s="70">
        <f t="shared" si="286"/>
        <v>173.6</v>
      </c>
    </row>
    <row r="343" spans="1:23" x14ac:dyDescent="0.3">
      <c r="A343" s="69">
        <v>727</v>
      </c>
      <c r="B343" s="4">
        <v>7127</v>
      </c>
      <c r="C343" s="4" t="s">
        <v>7</v>
      </c>
      <c r="D343" s="4"/>
      <c r="E343" s="4" t="str">
        <f t="shared" si="280"/>
        <v>X</v>
      </c>
      <c r="F343" s="4" t="s">
        <v>95</v>
      </c>
      <c r="G343" s="102">
        <v>7</v>
      </c>
      <c r="H343" s="4" t="str">
        <f t="shared" si="281"/>
        <v>XXX865/7</v>
      </c>
      <c r="I343" s="4" t="s">
        <v>8</v>
      </c>
      <c r="J343" s="4" t="s">
        <v>8</v>
      </c>
      <c r="K343" s="7">
        <v>0.3444444444444445</v>
      </c>
      <c r="L343" s="5">
        <v>0.34583333333333338</v>
      </c>
      <c r="M343" s="4" t="s">
        <v>49</v>
      </c>
      <c r="N343" s="5">
        <v>0.38125000000000003</v>
      </c>
      <c r="O343" s="4" t="s">
        <v>50</v>
      </c>
      <c r="P343" s="14" t="str">
        <f t="shared" si="282"/>
        <v>OK</v>
      </c>
      <c r="Q343" s="15">
        <f t="shared" si="283"/>
        <v>3.5416666666666652E-2</v>
      </c>
      <c r="R343" s="15">
        <f t="shared" si="284"/>
        <v>1.388888888888884E-3</v>
      </c>
      <c r="S343" s="15">
        <f t="shared" si="285"/>
        <v>3.6805555555555536E-2</v>
      </c>
      <c r="T343" s="15">
        <f t="shared" si="287"/>
        <v>6.9444444444445308E-3</v>
      </c>
      <c r="U343" s="4">
        <v>27.6</v>
      </c>
      <c r="V343" s="4">
        <f>INDEX('Počty dní'!F:J,MATCH(E343,'Počty dní'!H:H,0),4)</f>
        <v>56</v>
      </c>
      <c r="W343" s="70">
        <f t="shared" si="286"/>
        <v>1545.6000000000001</v>
      </c>
    </row>
    <row r="344" spans="1:23" x14ac:dyDescent="0.3">
      <c r="A344" s="69">
        <v>727</v>
      </c>
      <c r="B344" s="4">
        <v>7127</v>
      </c>
      <c r="C344" s="4" t="s">
        <v>7</v>
      </c>
      <c r="D344" s="4"/>
      <c r="E344" s="4" t="str">
        <f t="shared" si="280"/>
        <v>X</v>
      </c>
      <c r="F344" s="4" t="s">
        <v>96</v>
      </c>
      <c r="G344" s="102">
        <v>8</v>
      </c>
      <c r="H344" s="4" t="str">
        <f t="shared" si="281"/>
        <v>XXX866/8</v>
      </c>
      <c r="I344" s="4" t="s">
        <v>8</v>
      </c>
      <c r="J344" s="4" t="s">
        <v>8</v>
      </c>
      <c r="K344" s="7">
        <v>0.43055555555555558</v>
      </c>
      <c r="L344" s="5">
        <v>0.43194444444444446</v>
      </c>
      <c r="M344" s="4" t="s">
        <v>50</v>
      </c>
      <c r="N344" s="5">
        <v>0.45069444444444445</v>
      </c>
      <c r="O344" s="4" t="s">
        <v>53</v>
      </c>
      <c r="P344" s="14" t="str">
        <f t="shared" si="282"/>
        <v>OK</v>
      </c>
      <c r="Q344" s="15">
        <f t="shared" si="283"/>
        <v>1.8749999999999989E-2</v>
      </c>
      <c r="R344" s="15">
        <f t="shared" si="284"/>
        <v>1.388888888888884E-3</v>
      </c>
      <c r="S344" s="15">
        <f t="shared" si="285"/>
        <v>2.0138888888888873E-2</v>
      </c>
      <c r="T344" s="15">
        <f t="shared" si="287"/>
        <v>4.9305555555555547E-2</v>
      </c>
      <c r="U344" s="4">
        <v>17.600000000000001</v>
      </c>
      <c r="V344" s="4">
        <f>INDEX('Počty dní'!F:J,MATCH(E344,'Počty dní'!H:H,0),4)</f>
        <v>56</v>
      </c>
      <c r="W344" s="70">
        <f t="shared" si="286"/>
        <v>985.60000000000014</v>
      </c>
    </row>
    <row r="345" spans="1:23" x14ac:dyDescent="0.3">
      <c r="A345" s="69">
        <v>727</v>
      </c>
      <c r="B345" s="4">
        <v>7127</v>
      </c>
      <c r="C345" s="4" t="s">
        <v>7</v>
      </c>
      <c r="D345" s="4"/>
      <c r="E345" s="4" t="str">
        <f t="shared" si="280"/>
        <v>X</v>
      </c>
      <c r="F345" s="4" t="s">
        <v>96</v>
      </c>
      <c r="G345" s="102">
        <v>5</v>
      </c>
      <c r="H345" s="4" t="str">
        <f t="shared" si="281"/>
        <v>XXX866/5</v>
      </c>
      <c r="I345" s="4" t="s">
        <v>8</v>
      </c>
      <c r="J345" s="4" t="s">
        <v>8</v>
      </c>
      <c r="K345" s="7">
        <v>0.46388888888888885</v>
      </c>
      <c r="L345" s="5">
        <v>0.46527777777777773</v>
      </c>
      <c r="M345" s="4" t="s">
        <v>53</v>
      </c>
      <c r="N345" s="5">
        <v>0.48333333333333334</v>
      </c>
      <c r="O345" s="4" t="s">
        <v>50</v>
      </c>
      <c r="P345" s="14" t="str">
        <f t="shared" si="282"/>
        <v>OK</v>
      </c>
      <c r="Q345" s="15">
        <f t="shared" si="283"/>
        <v>1.8055555555555602E-2</v>
      </c>
      <c r="R345" s="15">
        <f t="shared" si="284"/>
        <v>1.388888888888884E-3</v>
      </c>
      <c r="S345" s="15">
        <f t="shared" si="285"/>
        <v>1.9444444444444486E-2</v>
      </c>
      <c r="T345" s="15">
        <f t="shared" si="287"/>
        <v>1.3194444444444398E-2</v>
      </c>
      <c r="U345" s="4">
        <v>17.600000000000001</v>
      </c>
      <c r="V345" s="4">
        <f>INDEX('Počty dní'!F:J,MATCH(E345,'Počty dní'!H:H,0),4)</f>
        <v>56</v>
      </c>
      <c r="W345" s="70">
        <f t="shared" si="286"/>
        <v>985.60000000000014</v>
      </c>
    </row>
    <row r="346" spans="1:23" x14ac:dyDescent="0.3">
      <c r="A346" s="69">
        <v>727</v>
      </c>
      <c r="B346" s="4">
        <v>7127</v>
      </c>
      <c r="C346" s="4" t="s">
        <v>7</v>
      </c>
      <c r="D346" s="4"/>
      <c r="E346" s="4" t="str">
        <f t="shared" si="280"/>
        <v>X</v>
      </c>
      <c r="F346" s="4" t="s">
        <v>95</v>
      </c>
      <c r="G346" s="102">
        <v>10</v>
      </c>
      <c r="H346" s="4" t="str">
        <f t="shared" si="281"/>
        <v>XXX865/10</v>
      </c>
      <c r="I346" s="4" t="s">
        <v>8</v>
      </c>
      <c r="J346" s="4" t="s">
        <v>8</v>
      </c>
      <c r="K346" s="7">
        <v>0.53333333333333333</v>
      </c>
      <c r="L346" s="5">
        <v>0.53472222222222221</v>
      </c>
      <c r="M346" s="4" t="s">
        <v>50</v>
      </c>
      <c r="N346" s="5">
        <v>0.56874999999999998</v>
      </c>
      <c r="O346" s="4" t="s">
        <v>49</v>
      </c>
      <c r="P346" s="14" t="str">
        <f t="shared" si="282"/>
        <v>OK</v>
      </c>
      <c r="Q346" s="15">
        <f t="shared" si="283"/>
        <v>3.4027777777777768E-2</v>
      </c>
      <c r="R346" s="15">
        <f t="shared" si="284"/>
        <v>1.388888888888884E-3</v>
      </c>
      <c r="S346" s="15">
        <f t="shared" si="285"/>
        <v>3.5416666666666652E-2</v>
      </c>
      <c r="T346" s="15">
        <f t="shared" si="287"/>
        <v>4.9999999999999989E-2</v>
      </c>
      <c r="U346" s="4">
        <v>27.6</v>
      </c>
      <c r="V346" s="4">
        <f>INDEX('Počty dní'!F:J,MATCH(E346,'Počty dní'!H:H,0),4)</f>
        <v>56</v>
      </c>
      <c r="W346" s="70">
        <f t="shared" si="286"/>
        <v>1545.6000000000001</v>
      </c>
    </row>
    <row r="347" spans="1:23" x14ac:dyDescent="0.3">
      <c r="A347" s="69">
        <v>727</v>
      </c>
      <c r="B347" s="4">
        <v>7127</v>
      </c>
      <c r="C347" s="4" t="s">
        <v>7</v>
      </c>
      <c r="D347" s="4"/>
      <c r="E347" s="4" t="str">
        <f t="shared" si="280"/>
        <v>X</v>
      </c>
      <c r="F347" s="4" t="s">
        <v>95</v>
      </c>
      <c r="G347" s="102">
        <v>65</v>
      </c>
      <c r="H347" s="4" t="str">
        <f t="shared" si="281"/>
        <v>XXX865/65</v>
      </c>
      <c r="I347" s="4" t="s">
        <v>8</v>
      </c>
      <c r="J347" s="4" t="s">
        <v>8</v>
      </c>
      <c r="K347" s="7">
        <v>0.57500000000000007</v>
      </c>
      <c r="L347" s="5">
        <v>0.57638888888888895</v>
      </c>
      <c r="M347" s="4" t="s">
        <v>49</v>
      </c>
      <c r="N347" s="5">
        <v>0.58124999999999993</v>
      </c>
      <c r="O347" s="4" t="s">
        <v>51</v>
      </c>
      <c r="P347" s="14" t="str">
        <f t="shared" si="282"/>
        <v>OK</v>
      </c>
      <c r="Q347" s="15">
        <f t="shared" si="283"/>
        <v>4.8611111111109828E-3</v>
      </c>
      <c r="R347" s="15">
        <f t="shared" si="284"/>
        <v>1.388888888888884E-3</v>
      </c>
      <c r="S347" s="15">
        <f t="shared" si="285"/>
        <v>6.2499999999998668E-3</v>
      </c>
      <c r="T347" s="15">
        <f t="shared" si="287"/>
        <v>6.2500000000000888E-3</v>
      </c>
      <c r="U347" s="4">
        <v>3.2</v>
      </c>
      <c r="V347" s="4">
        <f>INDEX('Počty dní'!F:J,MATCH(E347,'Počty dní'!H:H,0),4)</f>
        <v>56</v>
      </c>
      <c r="W347" s="70">
        <f t="shared" si="286"/>
        <v>179.20000000000002</v>
      </c>
    </row>
    <row r="348" spans="1:23" x14ac:dyDescent="0.3">
      <c r="A348" s="69">
        <v>727</v>
      </c>
      <c r="B348" s="4">
        <v>7127</v>
      </c>
      <c r="C348" s="4" t="s">
        <v>7</v>
      </c>
      <c r="D348" s="4"/>
      <c r="E348" s="4" t="str">
        <f t="shared" si="280"/>
        <v>X</v>
      </c>
      <c r="F348" s="4" t="s">
        <v>95</v>
      </c>
      <c r="G348" s="102">
        <v>66</v>
      </c>
      <c r="H348" s="4" t="str">
        <f t="shared" si="281"/>
        <v>XXX865/66</v>
      </c>
      <c r="I348" s="4" t="s">
        <v>8</v>
      </c>
      <c r="J348" s="4" t="s">
        <v>8</v>
      </c>
      <c r="K348" s="7">
        <v>0.58124999999999993</v>
      </c>
      <c r="L348" s="5">
        <v>0.58194444444444449</v>
      </c>
      <c r="M348" s="4" t="s">
        <v>51</v>
      </c>
      <c r="N348" s="5">
        <v>0.58750000000000002</v>
      </c>
      <c r="O348" s="4" t="s">
        <v>49</v>
      </c>
      <c r="P348" s="14" t="str">
        <f t="shared" si="282"/>
        <v>OK</v>
      </c>
      <c r="Q348" s="15">
        <f t="shared" si="283"/>
        <v>5.5555555555555358E-3</v>
      </c>
      <c r="R348" s="15">
        <f t="shared" si="284"/>
        <v>6.94444444444553E-4</v>
      </c>
      <c r="S348" s="15">
        <f t="shared" si="285"/>
        <v>6.2500000000000888E-3</v>
      </c>
      <c r="T348" s="15">
        <f t="shared" si="287"/>
        <v>0</v>
      </c>
      <c r="U348" s="4">
        <v>3.1</v>
      </c>
      <c r="V348" s="4">
        <f>INDEX('Počty dní'!F:J,MATCH(E348,'Počty dní'!H:H,0),4)</f>
        <v>56</v>
      </c>
      <c r="W348" s="70">
        <f t="shared" si="286"/>
        <v>173.6</v>
      </c>
    </row>
    <row r="349" spans="1:23" x14ac:dyDescent="0.3">
      <c r="A349" s="69">
        <v>727</v>
      </c>
      <c r="B349" s="4">
        <v>7127</v>
      </c>
      <c r="C349" s="4" t="s">
        <v>7</v>
      </c>
      <c r="D349" s="4"/>
      <c r="E349" s="4" t="str">
        <f t="shared" si="280"/>
        <v>X</v>
      </c>
      <c r="F349" s="4" t="s">
        <v>95</v>
      </c>
      <c r="G349" s="102">
        <v>11</v>
      </c>
      <c r="H349" s="4" t="str">
        <f t="shared" si="281"/>
        <v>XXX865/11</v>
      </c>
      <c r="I349" s="4" t="s">
        <v>8</v>
      </c>
      <c r="J349" s="4" t="s">
        <v>8</v>
      </c>
      <c r="K349" s="7">
        <v>0.59444444444444444</v>
      </c>
      <c r="L349" s="5">
        <v>0.59583333333333333</v>
      </c>
      <c r="M349" s="4" t="s">
        <v>49</v>
      </c>
      <c r="N349" s="5">
        <v>0.63124999999999998</v>
      </c>
      <c r="O349" s="4" t="s">
        <v>50</v>
      </c>
      <c r="P349" s="14" t="str">
        <f t="shared" si="282"/>
        <v>OK</v>
      </c>
      <c r="Q349" s="15">
        <f t="shared" si="283"/>
        <v>3.5416666666666652E-2</v>
      </c>
      <c r="R349" s="15">
        <f t="shared" si="284"/>
        <v>1.388888888888884E-3</v>
      </c>
      <c r="S349" s="15">
        <f t="shared" si="285"/>
        <v>3.6805555555555536E-2</v>
      </c>
      <c r="T349" s="15">
        <f t="shared" si="287"/>
        <v>6.9444444444444198E-3</v>
      </c>
      <c r="U349" s="4">
        <v>27.6</v>
      </c>
      <c r="V349" s="4">
        <f>INDEX('Počty dní'!F:J,MATCH(E349,'Počty dní'!H:H,0),4)</f>
        <v>56</v>
      </c>
      <c r="W349" s="70">
        <f t="shared" si="286"/>
        <v>1545.6000000000001</v>
      </c>
    </row>
    <row r="350" spans="1:23" x14ac:dyDescent="0.3">
      <c r="A350" s="69">
        <f>A349</f>
        <v>727</v>
      </c>
      <c r="B350" s="4">
        <v>7127</v>
      </c>
      <c r="C350" s="4" t="str">
        <f>C349</f>
        <v>X</v>
      </c>
      <c r="D350" s="4"/>
      <c r="E350" s="4" t="str">
        <f t="shared" si="280"/>
        <v>X</v>
      </c>
      <c r="F350" s="4" t="s">
        <v>92</v>
      </c>
      <c r="G350" s="102"/>
      <c r="H350" s="4" t="str">
        <f t="shared" si="281"/>
        <v>přejezd/</v>
      </c>
      <c r="I350" s="4"/>
      <c r="J350" s="4" t="str">
        <f>J349</f>
        <v>S</v>
      </c>
      <c r="K350" s="7">
        <v>0.63611111111111118</v>
      </c>
      <c r="L350" s="5">
        <v>0.63611111111111118</v>
      </c>
      <c r="M350" s="4" t="str">
        <f>O349</f>
        <v>Čechtice</v>
      </c>
      <c r="N350" s="5">
        <v>0.63750000000000007</v>
      </c>
      <c r="O350" s="4" t="str">
        <f>M351</f>
        <v>Čechtice,,škola</v>
      </c>
      <c r="P350" s="14" t="str">
        <f t="shared" si="282"/>
        <v>OK</v>
      </c>
      <c r="Q350" s="15">
        <f t="shared" si="283"/>
        <v>1.388888888888884E-3</v>
      </c>
      <c r="R350" s="15">
        <f t="shared" si="284"/>
        <v>0</v>
      </c>
      <c r="S350" s="15">
        <f t="shared" si="285"/>
        <v>1.388888888888884E-3</v>
      </c>
      <c r="T350" s="15">
        <f t="shared" si="287"/>
        <v>4.8611111111112049E-3</v>
      </c>
      <c r="U350" s="4">
        <v>0</v>
      </c>
      <c r="V350" s="4">
        <f>INDEX('Počty dní'!F:J,MATCH(E350,'Počty dní'!H:H,0),4)</f>
        <v>56</v>
      </c>
      <c r="W350" s="70">
        <f t="shared" si="286"/>
        <v>0</v>
      </c>
    </row>
    <row r="351" spans="1:23" x14ac:dyDescent="0.3">
      <c r="A351" s="69">
        <v>727</v>
      </c>
      <c r="B351" s="4">
        <v>7127</v>
      </c>
      <c r="C351" s="4" t="s">
        <v>7</v>
      </c>
      <c r="D351" s="4"/>
      <c r="E351" s="4" t="str">
        <f t="shared" si="280"/>
        <v>X</v>
      </c>
      <c r="F351" s="4" t="s">
        <v>96</v>
      </c>
      <c r="G351" s="102">
        <v>12</v>
      </c>
      <c r="H351" s="4" t="str">
        <f t="shared" si="281"/>
        <v>XXX866/12</v>
      </c>
      <c r="I351" s="4" t="s">
        <v>8</v>
      </c>
      <c r="J351" s="4" t="s">
        <v>8</v>
      </c>
      <c r="K351" s="7">
        <v>0.63750000000000007</v>
      </c>
      <c r="L351" s="5">
        <v>0.63888888888888895</v>
      </c>
      <c r="M351" s="4" t="s">
        <v>55</v>
      </c>
      <c r="N351" s="5">
        <v>0.65902777777777777</v>
      </c>
      <c r="O351" s="4" t="s">
        <v>53</v>
      </c>
      <c r="P351" s="14" t="str">
        <f t="shared" si="282"/>
        <v>OK</v>
      </c>
      <c r="Q351" s="15">
        <f t="shared" si="283"/>
        <v>2.0138888888888817E-2</v>
      </c>
      <c r="R351" s="15">
        <f t="shared" si="284"/>
        <v>1.388888888888884E-3</v>
      </c>
      <c r="S351" s="15">
        <f t="shared" si="285"/>
        <v>2.1527777777777701E-2</v>
      </c>
      <c r="T351" s="15">
        <f t="shared" si="287"/>
        <v>0</v>
      </c>
      <c r="U351" s="4">
        <v>18.2</v>
      </c>
      <c r="V351" s="4">
        <f>INDEX('Počty dní'!F:J,MATCH(E351,'Počty dní'!H:H,0),4)</f>
        <v>56</v>
      </c>
      <c r="W351" s="70">
        <f t="shared" si="286"/>
        <v>1019.1999999999999</v>
      </c>
    </row>
    <row r="352" spans="1:23" x14ac:dyDescent="0.3">
      <c r="A352" s="69">
        <v>727</v>
      </c>
      <c r="B352" s="4">
        <v>7127</v>
      </c>
      <c r="C352" s="4" t="s">
        <v>7</v>
      </c>
      <c r="D352" s="4"/>
      <c r="E352" s="4" t="str">
        <f t="shared" si="280"/>
        <v>X</v>
      </c>
      <c r="F352" s="4" t="s">
        <v>96</v>
      </c>
      <c r="G352" s="102">
        <v>9</v>
      </c>
      <c r="H352" s="4" t="str">
        <f t="shared" si="281"/>
        <v>XXX866/9</v>
      </c>
      <c r="I352" s="4" t="s">
        <v>8</v>
      </c>
      <c r="J352" s="4" t="s">
        <v>8</v>
      </c>
      <c r="K352" s="7">
        <v>0.67291666666666661</v>
      </c>
      <c r="L352" s="5">
        <v>0.67361111111111116</v>
      </c>
      <c r="M352" s="4" t="s">
        <v>53</v>
      </c>
      <c r="N352" s="5">
        <v>0.69166666666666676</v>
      </c>
      <c r="O352" s="4" t="s">
        <v>50</v>
      </c>
      <c r="P352" s="14" t="str">
        <f t="shared" si="282"/>
        <v>OK</v>
      </c>
      <c r="Q352" s="15">
        <f t="shared" si="283"/>
        <v>1.8055555555555602E-2</v>
      </c>
      <c r="R352" s="15">
        <f t="shared" si="284"/>
        <v>6.94444444444553E-4</v>
      </c>
      <c r="S352" s="15">
        <f t="shared" si="285"/>
        <v>1.8750000000000155E-2</v>
      </c>
      <c r="T352" s="15">
        <f t="shared" si="287"/>
        <v>1.388888888888884E-2</v>
      </c>
      <c r="U352" s="4">
        <v>17.600000000000001</v>
      </c>
      <c r="V352" s="4">
        <f>INDEX('Počty dní'!F:J,MATCH(E352,'Počty dní'!H:H,0),4)</f>
        <v>56</v>
      </c>
      <c r="W352" s="70">
        <f t="shared" si="286"/>
        <v>985.60000000000014</v>
      </c>
    </row>
    <row r="353" spans="1:23" x14ac:dyDescent="0.3">
      <c r="A353" s="69">
        <v>727</v>
      </c>
      <c r="B353" s="4">
        <v>7127</v>
      </c>
      <c r="C353" s="4" t="s">
        <v>7</v>
      </c>
      <c r="D353" s="4"/>
      <c r="E353" s="4" t="str">
        <f t="shared" si="280"/>
        <v>X</v>
      </c>
      <c r="F353" s="4" t="s">
        <v>95</v>
      </c>
      <c r="G353" s="102">
        <v>14</v>
      </c>
      <c r="H353" s="4" t="str">
        <f t="shared" si="281"/>
        <v>XXX865/14</v>
      </c>
      <c r="I353" s="4" t="s">
        <v>8</v>
      </c>
      <c r="J353" s="4" t="s">
        <v>8</v>
      </c>
      <c r="K353" s="7">
        <v>0.70000000000000007</v>
      </c>
      <c r="L353" s="5">
        <v>0.70138888888888884</v>
      </c>
      <c r="M353" s="4" t="s">
        <v>50</v>
      </c>
      <c r="N353" s="5">
        <v>0.73541666666666661</v>
      </c>
      <c r="O353" s="4" t="s">
        <v>49</v>
      </c>
      <c r="P353" s="14" t="str">
        <f t="shared" si="282"/>
        <v>OK</v>
      </c>
      <c r="Q353" s="15">
        <f t="shared" si="283"/>
        <v>3.4027777777777768E-2</v>
      </c>
      <c r="R353" s="15">
        <f t="shared" si="284"/>
        <v>1.3888888888887729E-3</v>
      </c>
      <c r="S353" s="15">
        <f t="shared" si="285"/>
        <v>3.5416666666666541E-2</v>
      </c>
      <c r="T353" s="15">
        <f t="shared" si="287"/>
        <v>8.3333333333333037E-3</v>
      </c>
      <c r="U353" s="4">
        <v>27.6</v>
      </c>
      <c r="V353" s="4">
        <f>INDEX('Počty dní'!F:J,MATCH(E353,'Počty dní'!H:H,0),4)</f>
        <v>56</v>
      </c>
      <c r="W353" s="70">
        <f t="shared" si="286"/>
        <v>1545.6000000000001</v>
      </c>
    </row>
    <row r="354" spans="1:23" x14ac:dyDescent="0.3">
      <c r="A354" s="69">
        <v>727</v>
      </c>
      <c r="B354" s="4">
        <v>7127</v>
      </c>
      <c r="C354" s="4" t="s">
        <v>7</v>
      </c>
      <c r="D354" s="4"/>
      <c r="E354" s="4" t="str">
        <f t="shared" si="280"/>
        <v>X</v>
      </c>
      <c r="F354" s="4" t="s">
        <v>95</v>
      </c>
      <c r="G354" s="102">
        <v>71</v>
      </c>
      <c r="H354" s="4" t="str">
        <f t="shared" si="281"/>
        <v>XXX865/71</v>
      </c>
      <c r="I354" s="4" t="s">
        <v>8</v>
      </c>
      <c r="J354" s="4" t="s">
        <v>8</v>
      </c>
      <c r="K354" s="7">
        <v>0.7416666666666667</v>
      </c>
      <c r="L354" s="5">
        <v>0.74305555555555547</v>
      </c>
      <c r="M354" s="4" t="s">
        <v>49</v>
      </c>
      <c r="N354" s="5">
        <v>0.74791666666666667</v>
      </c>
      <c r="O354" s="4" t="s">
        <v>51</v>
      </c>
      <c r="P354" s="14" t="str">
        <f t="shared" si="282"/>
        <v>OK</v>
      </c>
      <c r="Q354" s="15">
        <f t="shared" si="283"/>
        <v>4.8611111111112049E-3</v>
      </c>
      <c r="R354" s="15">
        <f t="shared" si="284"/>
        <v>1.3888888888887729E-3</v>
      </c>
      <c r="S354" s="15">
        <f t="shared" si="285"/>
        <v>6.2499999999999778E-3</v>
      </c>
      <c r="T354" s="15">
        <f t="shared" si="287"/>
        <v>6.2500000000000888E-3</v>
      </c>
      <c r="U354" s="4">
        <v>3.2</v>
      </c>
      <c r="V354" s="4">
        <f>INDEX('Počty dní'!F:J,MATCH(E354,'Počty dní'!H:H,0),4)</f>
        <v>56</v>
      </c>
      <c r="W354" s="70">
        <f t="shared" si="286"/>
        <v>179.20000000000002</v>
      </c>
    </row>
    <row r="355" spans="1:23" x14ac:dyDescent="0.3">
      <c r="A355" s="69">
        <v>727</v>
      </c>
      <c r="B355" s="4">
        <v>7127</v>
      </c>
      <c r="C355" s="4" t="s">
        <v>7</v>
      </c>
      <c r="D355" s="4"/>
      <c r="E355" s="4" t="str">
        <f t="shared" si="280"/>
        <v>X</v>
      </c>
      <c r="F355" s="4" t="s">
        <v>95</v>
      </c>
      <c r="G355" s="102">
        <v>72</v>
      </c>
      <c r="H355" s="4" t="str">
        <f t="shared" si="281"/>
        <v>XXX865/72</v>
      </c>
      <c r="I355" s="4" t="s">
        <v>8</v>
      </c>
      <c r="J355" s="4" t="s">
        <v>8</v>
      </c>
      <c r="K355" s="7">
        <v>0.74791666666666667</v>
      </c>
      <c r="L355" s="5">
        <v>0.74861111111111101</v>
      </c>
      <c r="M355" s="4" t="s">
        <v>51</v>
      </c>
      <c r="N355" s="5">
        <v>0.75416666666666676</v>
      </c>
      <c r="O355" s="4" t="s">
        <v>49</v>
      </c>
      <c r="P355" s="14" t="str">
        <f t="shared" si="282"/>
        <v>OK</v>
      </c>
      <c r="Q355" s="15">
        <f t="shared" si="283"/>
        <v>5.5555555555557579E-3</v>
      </c>
      <c r="R355" s="15">
        <f t="shared" si="284"/>
        <v>6.9444444444433095E-4</v>
      </c>
      <c r="S355" s="15">
        <f t="shared" si="285"/>
        <v>6.2500000000000888E-3</v>
      </c>
      <c r="T355" s="15">
        <f t="shared" si="287"/>
        <v>0</v>
      </c>
      <c r="U355" s="4">
        <v>3.1</v>
      </c>
      <c r="V355" s="4">
        <f>INDEX('Počty dní'!F:J,MATCH(E355,'Počty dní'!H:H,0),4)</f>
        <v>56</v>
      </c>
      <c r="W355" s="70">
        <f t="shared" si="286"/>
        <v>173.6</v>
      </c>
    </row>
    <row r="356" spans="1:23" ht="15" thickBot="1" x14ac:dyDescent="0.35">
      <c r="A356" s="69">
        <v>727</v>
      </c>
      <c r="B356" s="4">
        <v>7127</v>
      </c>
      <c r="C356" s="4" t="s">
        <v>7</v>
      </c>
      <c r="D356" s="4"/>
      <c r="E356" s="4" t="str">
        <f t="shared" si="280"/>
        <v>X</v>
      </c>
      <c r="F356" s="4" t="s">
        <v>95</v>
      </c>
      <c r="G356" s="102">
        <v>15</v>
      </c>
      <c r="H356" s="4" t="str">
        <f t="shared" si="281"/>
        <v>XXX865/15</v>
      </c>
      <c r="I356" s="4" t="s">
        <v>8</v>
      </c>
      <c r="J356" s="4" t="s">
        <v>8</v>
      </c>
      <c r="K356" s="7">
        <v>0.76111111111111107</v>
      </c>
      <c r="L356" s="5">
        <v>0.76250000000000007</v>
      </c>
      <c r="M356" s="4" t="s">
        <v>49</v>
      </c>
      <c r="N356" s="5">
        <v>0.78680555555555554</v>
      </c>
      <c r="O356" s="4" t="s">
        <v>37</v>
      </c>
      <c r="P356" s="14"/>
      <c r="Q356" s="15">
        <f t="shared" si="283"/>
        <v>2.4305555555555469E-2</v>
      </c>
      <c r="R356" s="15">
        <f t="shared" si="284"/>
        <v>1.388888888888995E-3</v>
      </c>
      <c r="S356" s="15">
        <f t="shared" si="285"/>
        <v>2.5694444444444464E-2</v>
      </c>
      <c r="T356" s="15">
        <f t="shared" si="287"/>
        <v>6.9444444444443088E-3</v>
      </c>
      <c r="U356" s="4">
        <v>18.399999999999999</v>
      </c>
      <c r="V356" s="4">
        <f>INDEX('Počty dní'!F:J,MATCH(E356,'Počty dní'!H:H,0),4)</f>
        <v>56</v>
      </c>
      <c r="W356" s="70">
        <f t="shared" si="286"/>
        <v>1030.3999999999999</v>
      </c>
    </row>
    <row r="357" spans="1:23" ht="15" thickBot="1" x14ac:dyDescent="0.35">
      <c r="A357" s="48" t="str">
        <f ca="1">CONCATENATE(INDIRECT("R[-3]C[0]",FALSE),"celkem")</f>
        <v>727celkem</v>
      </c>
      <c r="B357" s="49"/>
      <c r="C357" s="49" t="str">
        <f ca="1">INDIRECT("R[-1]C[12]",FALSE)</f>
        <v>Lukavec</v>
      </c>
      <c r="D357" s="50"/>
      <c r="E357" s="49"/>
      <c r="F357" s="50"/>
      <c r="G357" s="103"/>
      <c r="H357" s="51"/>
      <c r="I357" s="52"/>
      <c r="J357" s="53" t="str">
        <f ca="1">INDIRECT("R[-3]C[0]",FALSE)</f>
        <v>S</v>
      </c>
      <c r="K357" s="54"/>
      <c r="L357" s="55"/>
      <c r="M357" s="56"/>
      <c r="N357" s="55"/>
      <c r="O357" s="57"/>
      <c r="P357" s="49"/>
      <c r="Q357" s="58">
        <f>SUM(Q337:Q356)</f>
        <v>0.33888888888888902</v>
      </c>
      <c r="R357" s="58">
        <f t="shared" ref="R357:T357" si="288">SUM(R337:R356)</f>
        <v>2.3611111111111083E-2</v>
      </c>
      <c r="S357" s="58">
        <f t="shared" si="288"/>
        <v>0.36250000000000004</v>
      </c>
      <c r="T357" s="58">
        <f t="shared" si="288"/>
        <v>0.22083333333333327</v>
      </c>
      <c r="U357" s="59">
        <f>SUM(U337:U356)</f>
        <v>275.2999999999999</v>
      </c>
      <c r="V357" s="60"/>
      <c r="W357" s="61">
        <f>SUM(W337:W356)</f>
        <v>15416.800000000005</v>
      </c>
    </row>
    <row r="358" spans="1:23" x14ac:dyDescent="0.3">
      <c r="A358" s="71"/>
      <c r="B358" s="72"/>
      <c r="C358" s="72"/>
      <c r="D358" s="73"/>
      <c r="E358" s="72"/>
      <c r="F358" s="73"/>
      <c r="G358" s="104"/>
      <c r="H358" s="74"/>
      <c r="I358" s="75"/>
      <c r="J358" s="76"/>
      <c r="K358" s="77"/>
      <c r="L358" s="78"/>
      <c r="M358" s="79"/>
      <c r="N358" s="78"/>
      <c r="O358" s="80"/>
      <c r="P358" s="72"/>
      <c r="Q358" s="81"/>
      <c r="R358" s="81"/>
      <c r="S358" s="81"/>
      <c r="T358" s="81"/>
      <c r="U358" s="77"/>
      <c r="V358" s="72"/>
      <c r="W358" s="77"/>
    </row>
    <row r="359" spans="1:23" ht="15" thickBot="1" x14ac:dyDescent="0.35"/>
    <row r="360" spans="1:23" x14ac:dyDescent="0.3">
      <c r="A360" s="62">
        <v>728</v>
      </c>
      <c r="B360" s="63">
        <v>7128</v>
      </c>
      <c r="C360" s="63" t="s">
        <v>7</v>
      </c>
      <c r="D360" s="63"/>
      <c r="E360" s="63" t="str">
        <f>CONCATENATE(C360,D360)</f>
        <v>X</v>
      </c>
      <c r="F360" s="63" t="s">
        <v>95</v>
      </c>
      <c r="G360" s="101">
        <v>2</v>
      </c>
      <c r="H360" s="63" t="str">
        <f t="shared" ref="H360:H380" si="289">CONCATENATE(F360,"/",G360)</f>
        <v>XXX865/2</v>
      </c>
      <c r="I360" s="63" t="s">
        <v>8</v>
      </c>
      <c r="J360" s="63" t="s">
        <v>8</v>
      </c>
      <c r="K360" s="64">
        <v>0.21041666666666667</v>
      </c>
      <c r="L360" s="65">
        <v>0.21180555555555555</v>
      </c>
      <c r="M360" s="63" t="s">
        <v>37</v>
      </c>
      <c r="N360" s="65">
        <v>0.23541666666666669</v>
      </c>
      <c r="O360" s="63" t="s">
        <v>49</v>
      </c>
      <c r="P360" s="66" t="str">
        <f t="shared" ref="P360:P379" si="290">IF(M361=O360,"OK","POZOR")</f>
        <v>OK</v>
      </c>
      <c r="Q360" s="67">
        <f t="shared" ref="Q360:Q380" si="291">IF(ISNUMBER(G360),N360-L360,IF(F360="přejezd",N360-L360,0))</f>
        <v>2.3611111111111138E-2</v>
      </c>
      <c r="R360" s="67">
        <f t="shared" ref="R360:R380" si="292">IF(ISNUMBER(G360),L360-K360,0)</f>
        <v>1.388888888888884E-3</v>
      </c>
      <c r="S360" s="67">
        <f t="shared" ref="S360:S380" si="293">Q360+R360</f>
        <v>2.5000000000000022E-2</v>
      </c>
      <c r="T360" s="67"/>
      <c r="U360" s="63">
        <v>18.399999999999999</v>
      </c>
      <c r="V360" s="63">
        <f>INDEX('Počty dní'!F:J,MATCH(E360,'Počty dní'!H:H,0),4)</f>
        <v>56</v>
      </c>
      <c r="W360" s="68">
        <f>V360*U360</f>
        <v>1030.3999999999999</v>
      </c>
    </row>
    <row r="361" spans="1:23" x14ac:dyDescent="0.3">
      <c r="A361" s="69">
        <v>728</v>
      </c>
      <c r="B361" s="4">
        <v>7128</v>
      </c>
      <c r="C361" s="4" t="s">
        <v>7</v>
      </c>
      <c r="D361" s="4"/>
      <c r="E361" s="4" t="str">
        <f t="shared" si="280"/>
        <v>X</v>
      </c>
      <c r="F361" s="4" t="s">
        <v>95</v>
      </c>
      <c r="G361" s="102">
        <v>53</v>
      </c>
      <c r="H361" s="4" t="str">
        <f t="shared" si="289"/>
        <v>XXX865/53</v>
      </c>
      <c r="I361" s="4" t="s">
        <v>8</v>
      </c>
      <c r="J361" s="4" t="s">
        <v>8</v>
      </c>
      <c r="K361" s="7">
        <v>0.24166666666666667</v>
      </c>
      <c r="L361" s="5">
        <v>0.24305555555555555</v>
      </c>
      <c r="M361" s="4" t="s">
        <v>49</v>
      </c>
      <c r="N361" s="5">
        <v>0.24791666666666667</v>
      </c>
      <c r="O361" s="4" t="s">
        <v>51</v>
      </c>
      <c r="P361" s="14" t="str">
        <f t="shared" si="290"/>
        <v>OK</v>
      </c>
      <c r="Q361" s="15">
        <f t="shared" si="291"/>
        <v>4.8611111111111216E-3</v>
      </c>
      <c r="R361" s="15">
        <f t="shared" si="292"/>
        <v>1.388888888888884E-3</v>
      </c>
      <c r="S361" s="15">
        <f t="shared" si="293"/>
        <v>6.2500000000000056E-3</v>
      </c>
      <c r="T361" s="15">
        <f t="shared" ref="T361:T380" si="294">K361-N360</f>
        <v>6.2499999999999778E-3</v>
      </c>
      <c r="U361" s="4">
        <v>3.2</v>
      </c>
      <c r="V361" s="4">
        <f>INDEX('Počty dní'!F:J,MATCH(E361,'Počty dní'!H:H,0),4)</f>
        <v>56</v>
      </c>
      <c r="W361" s="70">
        <f t="shared" si="286"/>
        <v>179.20000000000002</v>
      </c>
    </row>
    <row r="362" spans="1:23" x14ac:dyDescent="0.3">
      <c r="A362" s="69">
        <v>728</v>
      </c>
      <c r="B362" s="4">
        <v>7128</v>
      </c>
      <c r="C362" s="4" t="s">
        <v>7</v>
      </c>
      <c r="D362" s="4"/>
      <c r="E362" s="4" t="str">
        <f>CONCATENATE(C362,D362)</f>
        <v>X</v>
      </c>
      <c r="F362" s="4" t="s">
        <v>95</v>
      </c>
      <c r="G362" s="102">
        <v>54</v>
      </c>
      <c r="H362" s="4" t="str">
        <f t="shared" si="289"/>
        <v>XXX865/54</v>
      </c>
      <c r="I362" s="4" t="s">
        <v>8</v>
      </c>
      <c r="J362" s="4" t="s">
        <v>8</v>
      </c>
      <c r="K362" s="7">
        <v>0.24791666666666667</v>
      </c>
      <c r="L362" s="5">
        <v>0.24861111111111112</v>
      </c>
      <c r="M362" s="4" t="s">
        <v>51</v>
      </c>
      <c r="N362" s="5">
        <v>0.25416666666666665</v>
      </c>
      <c r="O362" s="4" t="s">
        <v>49</v>
      </c>
      <c r="P362" s="14" t="str">
        <f t="shared" si="290"/>
        <v>OK</v>
      </c>
      <c r="Q362" s="15">
        <f t="shared" si="291"/>
        <v>5.5555555555555358E-3</v>
      </c>
      <c r="R362" s="15">
        <f t="shared" si="292"/>
        <v>6.9444444444444198E-4</v>
      </c>
      <c r="S362" s="15">
        <f t="shared" si="293"/>
        <v>6.2499999999999778E-3</v>
      </c>
      <c r="T362" s="15">
        <f t="shared" si="294"/>
        <v>0</v>
      </c>
      <c r="U362" s="4">
        <v>3.1</v>
      </c>
      <c r="V362" s="4">
        <f>INDEX('Počty dní'!F:J,MATCH(E362,'Počty dní'!H:H,0),4)</f>
        <v>56</v>
      </c>
      <c r="W362" s="70">
        <f>V362*U362</f>
        <v>173.6</v>
      </c>
    </row>
    <row r="363" spans="1:23" x14ac:dyDescent="0.3">
      <c r="A363" s="69">
        <v>728</v>
      </c>
      <c r="B363" s="4">
        <v>7128</v>
      </c>
      <c r="C363" s="4" t="s">
        <v>7</v>
      </c>
      <c r="D363" s="4"/>
      <c r="E363" s="4" t="str">
        <f t="shared" si="280"/>
        <v>X</v>
      </c>
      <c r="F363" s="4" t="s">
        <v>95</v>
      </c>
      <c r="G363" s="102">
        <v>5</v>
      </c>
      <c r="H363" s="4" t="str">
        <f t="shared" si="289"/>
        <v>XXX865/5</v>
      </c>
      <c r="I363" s="4" t="s">
        <v>8</v>
      </c>
      <c r="J363" s="4" t="s">
        <v>8</v>
      </c>
      <c r="K363" s="7">
        <v>0.26111111111111113</v>
      </c>
      <c r="L363" s="5">
        <v>0.26250000000000001</v>
      </c>
      <c r="M363" s="4" t="s">
        <v>49</v>
      </c>
      <c r="N363" s="5">
        <v>0.29791666666666666</v>
      </c>
      <c r="O363" s="4" t="s">
        <v>50</v>
      </c>
      <c r="P363" s="14" t="str">
        <f t="shared" si="290"/>
        <v>OK</v>
      </c>
      <c r="Q363" s="15">
        <f t="shared" si="291"/>
        <v>3.5416666666666652E-2</v>
      </c>
      <c r="R363" s="15">
        <f t="shared" si="292"/>
        <v>1.388888888888884E-3</v>
      </c>
      <c r="S363" s="15">
        <f t="shared" si="293"/>
        <v>3.6805555555555536E-2</v>
      </c>
      <c r="T363" s="15">
        <f t="shared" si="294"/>
        <v>6.9444444444444753E-3</v>
      </c>
      <c r="U363" s="4">
        <v>27.6</v>
      </c>
      <c r="V363" s="4">
        <f>INDEX('Počty dní'!F:J,MATCH(E363,'Počty dní'!H:H,0),4)</f>
        <v>56</v>
      </c>
      <c r="W363" s="70">
        <f t="shared" si="286"/>
        <v>1545.6000000000001</v>
      </c>
    </row>
    <row r="364" spans="1:23" x14ac:dyDescent="0.3">
      <c r="A364" s="69">
        <v>728</v>
      </c>
      <c r="B364" s="4">
        <v>7128</v>
      </c>
      <c r="C364" s="4" t="s">
        <v>7</v>
      </c>
      <c r="D364" s="4"/>
      <c r="E364" s="4" t="str">
        <f>CONCATENATE(C364,D364)</f>
        <v>X</v>
      </c>
      <c r="F364" s="4" t="s">
        <v>96</v>
      </c>
      <c r="G364" s="102">
        <v>6</v>
      </c>
      <c r="H364" s="4" t="str">
        <f t="shared" si="289"/>
        <v>XXX866/6</v>
      </c>
      <c r="I364" s="4" t="s">
        <v>8</v>
      </c>
      <c r="J364" s="4" t="s">
        <v>8</v>
      </c>
      <c r="K364" s="7">
        <v>0.3</v>
      </c>
      <c r="L364" s="5">
        <v>0.30069444444444443</v>
      </c>
      <c r="M364" s="4" t="s">
        <v>50</v>
      </c>
      <c r="N364" s="5">
        <v>0.30486111111111108</v>
      </c>
      <c r="O364" s="4" t="s">
        <v>54</v>
      </c>
      <c r="P364" s="14" t="str">
        <f t="shared" si="290"/>
        <v>OK</v>
      </c>
      <c r="Q364" s="15">
        <f t="shared" si="291"/>
        <v>4.1666666666666519E-3</v>
      </c>
      <c r="R364" s="15">
        <f t="shared" si="292"/>
        <v>6.9444444444444198E-4</v>
      </c>
      <c r="S364" s="15">
        <f t="shared" si="293"/>
        <v>4.8611111111110938E-3</v>
      </c>
      <c r="T364" s="15">
        <f t="shared" si="294"/>
        <v>2.0833333333333259E-3</v>
      </c>
      <c r="U364" s="4">
        <v>5</v>
      </c>
      <c r="V364" s="4">
        <f>INDEX('Počty dní'!F:J,MATCH(E364,'Počty dní'!H:H,0),4)</f>
        <v>56</v>
      </c>
      <c r="W364" s="70">
        <f>V364*U364</f>
        <v>280</v>
      </c>
    </row>
    <row r="365" spans="1:23" x14ac:dyDescent="0.3">
      <c r="A365" s="69">
        <v>728</v>
      </c>
      <c r="B365" s="4">
        <v>7128</v>
      </c>
      <c r="C365" s="4" t="s">
        <v>7</v>
      </c>
      <c r="D365" s="4"/>
      <c r="E365" s="4" t="str">
        <f>CONCATENATE(C365,D365)</f>
        <v>X</v>
      </c>
      <c r="F365" s="4" t="s">
        <v>96</v>
      </c>
      <c r="G365" s="102">
        <v>3</v>
      </c>
      <c r="H365" s="4" t="str">
        <f t="shared" si="289"/>
        <v>XXX866/3</v>
      </c>
      <c r="I365" s="4" t="s">
        <v>8</v>
      </c>
      <c r="J365" s="4" t="s">
        <v>8</v>
      </c>
      <c r="K365" s="7">
        <v>0.30486111111111108</v>
      </c>
      <c r="L365" s="5">
        <v>0.30555555555555552</v>
      </c>
      <c r="M365" s="4" t="s">
        <v>54</v>
      </c>
      <c r="N365" s="5">
        <v>0.31805555555555554</v>
      </c>
      <c r="O365" s="4" t="s">
        <v>55</v>
      </c>
      <c r="P365" s="14" t="str">
        <f t="shared" si="290"/>
        <v>OK</v>
      </c>
      <c r="Q365" s="15">
        <f t="shared" si="291"/>
        <v>1.2500000000000011E-2</v>
      </c>
      <c r="R365" s="15">
        <f t="shared" si="292"/>
        <v>6.9444444444444198E-4</v>
      </c>
      <c r="S365" s="15">
        <f t="shared" si="293"/>
        <v>1.3194444444444453E-2</v>
      </c>
      <c r="T365" s="15">
        <f t="shared" si="294"/>
        <v>0</v>
      </c>
      <c r="U365" s="4">
        <v>10.7</v>
      </c>
      <c r="V365" s="4">
        <f>INDEX('Počty dní'!F:J,MATCH(E365,'Počty dní'!H:H,0),4)</f>
        <v>56</v>
      </c>
      <c r="W365" s="70">
        <f>V365*U365</f>
        <v>599.19999999999993</v>
      </c>
    </row>
    <row r="366" spans="1:23" x14ac:dyDescent="0.3">
      <c r="A366" s="69">
        <v>728</v>
      </c>
      <c r="B366" s="4">
        <v>7128</v>
      </c>
      <c r="C366" s="4" t="str">
        <f>C365</f>
        <v>X</v>
      </c>
      <c r="D366" s="4"/>
      <c r="E366" s="4" t="str">
        <f t="shared" ref="E366" si="295">CONCATENATE(C366,D366)</f>
        <v>X</v>
      </c>
      <c r="F366" s="4" t="s">
        <v>92</v>
      </c>
      <c r="G366" s="102"/>
      <c r="H366" s="4" t="str">
        <f t="shared" si="289"/>
        <v>přejezd/</v>
      </c>
      <c r="I366" s="4"/>
      <c r="J366" s="4" t="str">
        <f>J365</f>
        <v>S</v>
      </c>
      <c r="K366" s="7">
        <v>0.31805555555555554</v>
      </c>
      <c r="L366" s="5">
        <v>0.31805555555555554</v>
      </c>
      <c r="M366" s="4" t="str">
        <f>O365</f>
        <v>Čechtice,,škola</v>
      </c>
      <c r="N366" s="5">
        <v>0.31944444444444448</v>
      </c>
      <c r="O366" s="4" t="str">
        <f>M367</f>
        <v>Čechtice</v>
      </c>
      <c r="P366" s="14" t="str">
        <f t="shared" si="290"/>
        <v>OK</v>
      </c>
      <c r="Q366" s="15">
        <f t="shared" si="291"/>
        <v>1.3888888888889395E-3</v>
      </c>
      <c r="R366" s="15">
        <f t="shared" si="292"/>
        <v>0</v>
      </c>
      <c r="S366" s="15">
        <f t="shared" si="293"/>
        <v>1.3888888888889395E-3</v>
      </c>
      <c r="T366" s="15">
        <f t="shared" si="294"/>
        <v>0</v>
      </c>
      <c r="U366" s="4">
        <v>0</v>
      </c>
      <c r="V366" s="4">
        <f>INDEX('Počty dní'!F:J,MATCH(E366,'Počty dní'!H:H,0),4)</f>
        <v>56</v>
      </c>
      <c r="W366" s="70">
        <f t="shared" ref="W366:W367" si="296">V366*U366</f>
        <v>0</v>
      </c>
    </row>
    <row r="367" spans="1:23" x14ac:dyDescent="0.3">
      <c r="A367" s="69">
        <v>728</v>
      </c>
      <c r="B367" s="4">
        <v>7128</v>
      </c>
      <c r="C367" s="4" t="s">
        <v>7</v>
      </c>
      <c r="D367" s="4"/>
      <c r="E367" s="4" t="str">
        <f>CONCATENATE(C367,D367)</f>
        <v>X</v>
      </c>
      <c r="F367" s="4" t="s">
        <v>95</v>
      </c>
      <c r="G367" s="102">
        <v>8</v>
      </c>
      <c r="H367" s="4" t="str">
        <f t="shared" si="289"/>
        <v>XXX865/8</v>
      </c>
      <c r="I367" s="4" t="s">
        <v>8</v>
      </c>
      <c r="J367" s="4" t="s">
        <v>8</v>
      </c>
      <c r="K367" s="7">
        <v>0.3666666666666667</v>
      </c>
      <c r="L367" s="5">
        <v>0.36805555555555558</v>
      </c>
      <c r="M367" s="4" t="s">
        <v>50</v>
      </c>
      <c r="N367" s="5">
        <v>0.40208333333333335</v>
      </c>
      <c r="O367" s="4" t="s">
        <v>49</v>
      </c>
      <c r="P367" s="14" t="str">
        <f t="shared" si="290"/>
        <v>OK</v>
      </c>
      <c r="Q367" s="15">
        <f t="shared" si="291"/>
        <v>3.4027777777777768E-2</v>
      </c>
      <c r="R367" s="15">
        <f t="shared" si="292"/>
        <v>1.388888888888884E-3</v>
      </c>
      <c r="S367" s="15">
        <f t="shared" si="293"/>
        <v>3.5416666666666652E-2</v>
      </c>
      <c r="T367" s="15">
        <f t="shared" si="294"/>
        <v>4.7222222222222221E-2</v>
      </c>
      <c r="U367" s="4">
        <v>27.6</v>
      </c>
      <c r="V367" s="4">
        <f>INDEX('Počty dní'!F:J,MATCH(E367,'Počty dní'!H:H,0),4)</f>
        <v>56</v>
      </c>
      <c r="W367" s="70">
        <f t="shared" si="296"/>
        <v>1545.6000000000001</v>
      </c>
    </row>
    <row r="368" spans="1:23" x14ac:dyDescent="0.3">
      <c r="A368" s="69">
        <v>728</v>
      </c>
      <c r="B368" s="4">
        <v>7128</v>
      </c>
      <c r="C368" s="4" t="s">
        <v>7</v>
      </c>
      <c r="D368" s="4"/>
      <c r="E368" s="4" t="str">
        <f t="shared" si="280"/>
        <v>X</v>
      </c>
      <c r="F368" s="4" t="s">
        <v>95</v>
      </c>
      <c r="G368" s="102">
        <v>59</v>
      </c>
      <c r="H368" s="4" t="str">
        <f t="shared" si="289"/>
        <v>XXX865/59</v>
      </c>
      <c r="I368" s="4" t="s">
        <v>8</v>
      </c>
      <c r="J368" s="4" t="s">
        <v>8</v>
      </c>
      <c r="K368" s="7">
        <v>0.40833333333333338</v>
      </c>
      <c r="L368" s="5">
        <v>0.40972222222222227</v>
      </c>
      <c r="M368" s="4" t="s">
        <v>49</v>
      </c>
      <c r="N368" s="5">
        <v>0.4145833333333333</v>
      </c>
      <c r="O368" s="4" t="s">
        <v>51</v>
      </c>
      <c r="P368" s="14" t="str">
        <f t="shared" si="290"/>
        <v>OK</v>
      </c>
      <c r="Q368" s="15">
        <f t="shared" si="291"/>
        <v>4.8611111111110383E-3</v>
      </c>
      <c r="R368" s="15">
        <f t="shared" si="292"/>
        <v>1.388888888888884E-3</v>
      </c>
      <c r="S368" s="15">
        <f t="shared" si="293"/>
        <v>6.2499999999999223E-3</v>
      </c>
      <c r="T368" s="15">
        <f t="shared" si="294"/>
        <v>6.2500000000000333E-3</v>
      </c>
      <c r="U368" s="4">
        <v>3.2</v>
      </c>
      <c r="V368" s="4">
        <f>INDEX('Počty dní'!F:J,MATCH(E368,'Počty dní'!H:H,0),4)</f>
        <v>56</v>
      </c>
      <c r="W368" s="70">
        <f t="shared" si="286"/>
        <v>179.20000000000002</v>
      </c>
    </row>
    <row r="369" spans="1:23" x14ac:dyDescent="0.3">
      <c r="A369" s="69">
        <v>728</v>
      </c>
      <c r="B369" s="4">
        <v>7128</v>
      </c>
      <c r="C369" s="4" t="s">
        <v>7</v>
      </c>
      <c r="D369" s="4"/>
      <c r="E369" s="4" t="str">
        <f>CONCATENATE(C369,D369)</f>
        <v>X</v>
      </c>
      <c r="F369" s="4" t="s">
        <v>95</v>
      </c>
      <c r="G369" s="102">
        <v>64</v>
      </c>
      <c r="H369" s="4" t="str">
        <f t="shared" si="289"/>
        <v>XXX865/64</v>
      </c>
      <c r="I369" s="4" t="s">
        <v>8</v>
      </c>
      <c r="J369" s="4" t="s">
        <v>8</v>
      </c>
      <c r="K369" s="7">
        <v>0.49791666666666662</v>
      </c>
      <c r="L369" s="5">
        <v>0.49861111111111112</v>
      </c>
      <c r="M369" s="4" t="s">
        <v>51</v>
      </c>
      <c r="N369" s="5">
        <v>0.50416666666666665</v>
      </c>
      <c r="O369" s="4" t="s">
        <v>49</v>
      </c>
      <c r="P369" s="14" t="str">
        <f t="shared" si="290"/>
        <v>OK</v>
      </c>
      <c r="Q369" s="15">
        <f t="shared" si="291"/>
        <v>5.5555555555555358E-3</v>
      </c>
      <c r="R369" s="15">
        <f t="shared" si="292"/>
        <v>6.9444444444449749E-4</v>
      </c>
      <c r="S369" s="15">
        <f t="shared" si="293"/>
        <v>6.2500000000000333E-3</v>
      </c>
      <c r="T369" s="15">
        <f t="shared" si="294"/>
        <v>8.3333333333333315E-2</v>
      </c>
      <c r="U369" s="4">
        <v>3.1</v>
      </c>
      <c r="V369" s="4">
        <f>INDEX('Počty dní'!F:J,MATCH(E369,'Počty dní'!H:H,0),4)</f>
        <v>56</v>
      </c>
      <c r="W369" s="70">
        <f t="shared" si="286"/>
        <v>173.6</v>
      </c>
    </row>
    <row r="370" spans="1:23" x14ac:dyDescent="0.3">
      <c r="A370" s="69">
        <v>728</v>
      </c>
      <c r="B370" s="4">
        <v>7128</v>
      </c>
      <c r="C370" s="4" t="s">
        <v>7</v>
      </c>
      <c r="D370" s="4"/>
      <c r="E370" s="4" t="str">
        <f t="shared" si="280"/>
        <v>X</v>
      </c>
      <c r="F370" s="4" t="s">
        <v>95</v>
      </c>
      <c r="G370" s="102">
        <v>9</v>
      </c>
      <c r="H370" s="4" t="str">
        <f t="shared" si="289"/>
        <v>XXX865/9</v>
      </c>
      <c r="I370" s="4" t="s">
        <v>8</v>
      </c>
      <c r="J370" s="4" t="s">
        <v>8</v>
      </c>
      <c r="K370" s="7">
        <v>0.51111111111111118</v>
      </c>
      <c r="L370" s="5">
        <v>0.51250000000000007</v>
      </c>
      <c r="M370" s="4" t="s">
        <v>49</v>
      </c>
      <c r="N370" s="5">
        <v>0.54791666666666672</v>
      </c>
      <c r="O370" s="4" t="s">
        <v>50</v>
      </c>
      <c r="P370" s="14" t="str">
        <f t="shared" si="290"/>
        <v>OK</v>
      </c>
      <c r="Q370" s="15">
        <f t="shared" si="291"/>
        <v>3.5416666666666652E-2</v>
      </c>
      <c r="R370" s="15">
        <f t="shared" si="292"/>
        <v>1.388888888888884E-3</v>
      </c>
      <c r="S370" s="15">
        <f t="shared" si="293"/>
        <v>3.6805555555555536E-2</v>
      </c>
      <c r="T370" s="15">
        <f t="shared" si="294"/>
        <v>6.9444444444445308E-3</v>
      </c>
      <c r="U370" s="4">
        <v>27.6</v>
      </c>
      <c r="V370" s="4">
        <f>INDEX('Počty dní'!F:J,MATCH(E370,'Počty dní'!H:H,0),4)</f>
        <v>56</v>
      </c>
      <c r="W370" s="70">
        <f t="shared" si="286"/>
        <v>1545.6000000000001</v>
      </c>
    </row>
    <row r="371" spans="1:23" x14ac:dyDescent="0.3">
      <c r="A371" s="69">
        <v>728</v>
      </c>
      <c r="B371" s="4">
        <v>7128</v>
      </c>
      <c r="C371" s="4" t="str">
        <f>C370</f>
        <v>X</v>
      </c>
      <c r="D371" s="4"/>
      <c r="E371" s="4" t="str">
        <f t="shared" si="280"/>
        <v>X</v>
      </c>
      <c r="F371" s="4" t="s">
        <v>92</v>
      </c>
      <c r="G371" s="102"/>
      <c r="H371" s="4" t="str">
        <f t="shared" si="289"/>
        <v>přejezd/</v>
      </c>
      <c r="I371" s="4"/>
      <c r="J371" s="4" t="str">
        <f>J370</f>
        <v>S</v>
      </c>
      <c r="K371" s="7">
        <v>0.55277777777777781</v>
      </c>
      <c r="L371" s="5">
        <v>0.55277777777777781</v>
      </c>
      <c r="M371" s="4" t="str">
        <f>O370</f>
        <v>Čechtice</v>
      </c>
      <c r="N371" s="5">
        <v>0.5541666666666667</v>
      </c>
      <c r="O371" s="4" t="str">
        <f>M372</f>
        <v>Čechtice,,škola</v>
      </c>
      <c r="P371" s="14" t="str">
        <f t="shared" si="290"/>
        <v>OK</v>
      </c>
      <c r="Q371" s="15">
        <f t="shared" si="291"/>
        <v>1.388888888888884E-3</v>
      </c>
      <c r="R371" s="15">
        <f t="shared" si="292"/>
        <v>0</v>
      </c>
      <c r="S371" s="15">
        <f t="shared" si="293"/>
        <v>1.388888888888884E-3</v>
      </c>
      <c r="T371" s="15">
        <f t="shared" si="294"/>
        <v>4.8611111111110938E-3</v>
      </c>
      <c r="U371" s="4">
        <v>0</v>
      </c>
      <c r="V371" s="4">
        <f>INDEX('Počty dní'!F:J,MATCH(E371,'Počty dní'!H:H,0),4)</f>
        <v>56</v>
      </c>
      <c r="W371" s="70">
        <f t="shared" si="286"/>
        <v>0</v>
      </c>
    </row>
    <row r="372" spans="1:23" x14ac:dyDescent="0.3">
      <c r="A372" s="69">
        <v>728</v>
      </c>
      <c r="B372" s="4">
        <v>7128</v>
      </c>
      <c r="C372" s="4" t="s">
        <v>7</v>
      </c>
      <c r="D372" s="4"/>
      <c r="E372" s="4" t="str">
        <f>CONCATENATE(C372,D372)</f>
        <v>X</v>
      </c>
      <c r="F372" s="4" t="s">
        <v>96</v>
      </c>
      <c r="G372" s="102">
        <v>10</v>
      </c>
      <c r="H372" s="4" t="str">
        <f t="shared" si="289"/>
        <v>XXX866/10</v>
      </c>
      <c r="I372" s="4" t="s">
        <v>8</v>
      </c>
      <c r="J372" s="4" t="s">
        <v>8</v>
      </c>
      <c r="K372" s="7">
        <v>0.5541666666666667</v>
      </c>
      <c r="L372" s="5">
        <v>0.55555555555555558</v>
      </c>
      <c r="M372" s="4" t="s">
        <v>55</v>
      </c>
      <c r="N372" s="5">
        <v>0.5756944444444444</v>
      </c>
      <c r="O372" s="4" t="s">
        <v>53</v>
      </c>
      <c r="P372" s="14" t="str">
        <f t="shared" si="290"/>
        <v>OK</v>
      </c>
      <c r="Q372" s="15">
        <f t="shared" si="291"/>
        <v>2.0138888888888817E-2</v>
      </c>
      <c r="R372" s="15">
        <f t="shared" si="292"/>
        <v>1.388888888888884E-3</v>
      </c>
      <c r="S372" s="15">
        <f t="shared" si="293"/>
        <v>2.1527777777777701E-2</v>
      </c>
      <c r="T372" s="15">
        <f t="shared" si="294"/>
        <v>0</v>
      </c>
      <c r="U372" s="4">
        <v>18.2</v>
      </c>
      <c r="V372" s="4">
        <f>INDEX('Počty dní'!F:J,MATCH(E372,'Počty dní'!H:H,0),4)</f>
        <v>56</v>
      </c>
      <c r="W372" s="70">
        <f t="shared" si="286"/>
        <v>1019.1999999999999</v>
      </c>
    </row>
    <row r="373" spans="1:23" x14ac:dyDescent="0.3">
      <c r="A373" s="69">
        <v>728</v>
      </c>
      <c r="B373" s="4">
        <v>7128</v>
      </c>
      <c r="C373" s="4" t="s">
        <v>7</v>
      </c>
      <c r="D373" s="4"/>
      <c r="E373" s="4" t="str">
        <f>CONCATENATE(C373,D373)</f>
        <v>X</v>
      </c>
      <c r="F373" s="4" t="s">
        <v>96</v>
      </c>
      <c r="G373" s="102">
        <v>7</v>
      </c>
      <c r="H373" s="4" t="str">
        <f t="shared" si="289"/>
        <v>XXX866/7</v>
      </c>
      <c r="I373" s="4" t="s">
        <v>8</v>
      </c>
      <c r="J373" s="4" t="s">
        <v>8</v>
      </c>
      <c r="K373" s="7">
        <v>0.58958333333333335</v>
      </c>
      <c r="L373" s="5">
        <v>0.59027777777777779</v>
      </c>
      <c r="M373" s="4" t="s">
        <v>53</v>
      </c>
      <c r="N373" s="5">
        <v>0.60833333333333328</v>
      </c>
      <c r="O373" s="4" t="s">
        <v>50</v>
      </c>
      <c r="P373" s="14" t="str">
        <f t="shared" si="290"/>
        <v>OK</v>
      </c>
      <c r="Q373" s="15">
        <f t="shared" si="291"/>
        <v>1.8055555555555491E-2</v>
      </c>
      <c r="R373" s="15">
        <f t="shared" si="292"/>
        <v>6.9444444444444198E-4</v>
      </c>
      <c r="S373" s="15">
        <f t="shared" si="293"/>
        <v>1.8749999999999933E-2</v>
      </c>
      <c r="T373" s="15">
        <f t="shared" si="294"/>
        <v>1.3888888888888951E-2</v>
      </c>
      <c r="U373" s="4">
        <v>17.600000000000001</v>
      </c>
      <c r="V373" s="4">
        <f>INDEX('Počty dní'!F:J,MATCH(E373,'Počty dní'!H:H,0),4)</f>
        <v>56</v>
      </c>
      <c r="W373" s="70">
        <f t="shared" si="286"/>
        <v>985.60000000000014</v>
      </c>
    </row>
    <row r="374" spans="1:23" x14ac:dyDescent="0.3">
      <c r="A374" s="69">
        <v>728</v>
      </c>
      <c r="B374" s="4">
        <v>7128</v>
      </c>
      <c r="C374" s="4" t="s">
        <v>7</v>
      </c>
      <c r="D374" s="4"/>
      <c r="E374" s="4" t="str">
        <f>CONCATENATE(C374,D374)</f>
        <v>X</v>
      </c>
      <c r="F374" s="4" t="s">
        <v>95</v>
      </c>
      <c r="G374" s="102">
        <v>12</v>
      </c>
      <c r="H374" s="4" t="str">
        <f t="shared" si="289"/>
        <v>XXX865/12</v>
      </c>
      <c r="I374" s="4" t="s">
        <v>8</v>
      </c>
      <c r="J374" s="4" t="s">
        <v>8</v>
      </c>
      <c r="K374" s="7">
        <v>0.6166666666666667</v>
      </c>
      <c r="L374" s="5">
        <v>0.61805555555555558</v>
      </c>
      <c r="M374" s="4" t="s">
        <v>50</v>
      </c>
      <c r="N374" s="5">
        <v>0.65208333333333335</v>
      </c>
      <c r="O374" s="4" t="s">
        <v>49</v>
      </c>
      <c r="P374" s="14" t="str">
        <f t="shared" si="290"/>
        <v>OK</v>
      </c>
      <c r="Q374" s="15">
        <f t="shared" si="291"/>
        <v>3.4027777777777768E-2</v>
      </c>
      <c r="R374" s="15">
        <f t="shared" si="292"/>
        <v>1.388888888888884E-3</v>
      </c>
      <c r="S374" s="15">
        <f t="shared" si="293"/>
        <v>3.5416666666666652E-2</v>
      </c>
      <c r="T374" s="15">
        <f t="shared" si="294"/>
        <v>8.3333333333334147E-3</v>
      </c>
      <c r="U374" s="4">
        <v>27.6</v>
      </c>
      <c r="V374" s="4">
        <f>INDEX('Počty dní'!F:J,MATCH(E374,'Počty dní'!H:H,0),4)</f>
        <v>56</v>
      </c>
      <c r="W374" s="70">
        <f>V374*U374</f>
        <v>1545.6000000000001</v>
      </c>
    </row>
    <row r="375" spans="1:23" x14ac:dyDescent="0.3">
      <c r="A375" s="69">
        <v>728</v>
      </c>
      <c r="B375" s="4">
        <v>7128</v>
      </c>
      <c r="C375" s="4" t="s">
        <v>7</v>
      </c>
      <c r="D375" s="4"/>
      <c r="E375" s="4" t="str">
        <f t="shared" si="280"/>
        <v>X</v>
      </c>
      <c r="F375" s="4" t="s">
        <v>95</v>
      </c>
      <c r="G375" s="102">
        <v>69</v>
      </c>
      <c r="H375" s="4" t="str">
        <f t="shared" si="289"/>
        <v>XXX865/69</v>
      </c>
      <c r="I375" s="4" t="s">
        <v>8</v>
      </c>
      <c r="J375" s="4" t="s">
        <v>8</v>
      </c>
      <c r="K375" s="7">
        <v>0.65833333333333333</v>
      </c>
      <c r="L375" s="5">
        <v>0.65972222222222221</v>
      </c>
      <c r="M375" s="4" t="s">
        <v>49</v>
      </c>
      <c r="N375" s="5">
        <v>0.6645833333333333</v>
      </c>
      <c r="O375" s="4" t="s">
        <v>51</v>
      </c>
      <c r="P375" s="14" t="str">
        <f t="shared" si="290"/>
        <v>OK</v>
      </c>
      <c r="Q375" s="15">
        <f t="shared" si="291"/>
        <v>4.8611111111110938E-3</v>
      </c>
      <c r="R375" s="15">
        <f t="shared" si="292"/>
        <v>1.388888888888884E-3</v>
      </c>
      <c r="S375" s="15">
        <f t="shared" si="293"/>
        <v>6.2499999999999778E-3</v>
      </c>
      <c r="T375" s="15">
        <f t="shared" si="294"/>
        <v>6.2499999999999778E-3</v>
      </c>
      <c r="U375" s="4">
        <v>3.2</v>
      </c>
      <c r="V375" s="4">
        <f>INDEX('Počty dní'!F:J,MATCH(E375,'Počty dní'!H:H,0),4)</f>
        <v>56</v>
      </c>
      <c r="W375" s="70">
        <f t="shared" si="286"/>
        <v>179.20000000000002</v>
      </c>
    </row>
    <row r="376" spans="1:23" x14ac:dyDescent="0.3">
      <c r="A376" s="69">
        <v>728</v>
      </c>
      <c r="B376" s="4">
        <v>7128</v>
      </c>
      <c r="C376" s="4" t="s">
        <v>7</v>
      </c>
      <c r="D376" s="4"/>
      <c r="E376" s="4" t="str">
        <f>CONCATENATE(C376,D376)</f>
        <v>X</v>
      </c>
      <c r="F376" s="4" t="s">
        <v>95</v>
      </c>
      <c r="G376" s="102">
        <v>70</v>
      </c>
      <c r="H376" s="4" t="str">
        <f t="shared" si="289"/>
        <v>XXX865/70</v>
      </c>
      <c r="I376" s="4" t="s">
        <v>8</v>
      </c>
      <c r="J376" s="4" t="s">
        <v>8</v>
      </c>
      <c r="K376" s="7">
        <v>0.6645833333333333</v>
      </c>
      <c r="L376" s="5">
        <v>0.66527777777777775</v>
      </c>
      <c r="M376" s="4" t="s">
        <v>51</v>
      </c>
      <c r="N376" s="5">
        <v>0.67083333333333339</v>
      </c>
      <c r="O376" s="4" t="s">
        <v>49</v>
      </c>
      <c r="P376" s="14" t="str">
        <f t="shared" si="290"/>
        <v>OK</v>
      </c>
      <c r="Q376" s="15">
        <f t="shared" si="291"/>
        <v>5.5555555555556468E-3</v>
      </c>
      <c r="R376" s="15">
        <f t="shared" si="292"/>
        <v>6.9444444444444198E-4</v>
      </c>
      <c r="S376" s="15">
        <f t="shared" si="293"/>
        <v>6.2500000000000888E-3</v>
      </c>
      <c r="T376" s="15">
        <f t="shared" si="294"/>
        <v>0</v>
      </c>
      <c r="U376" s="4">
        <v>3.1</v>
      </c>
      <c r="V376" s="4">
        <f>INDEX('Počty dní'!F:J,MATCH(E376,'Počty dní'!H:H,0),4)</f>
        <v>56</v>
      </c>
      <c r="W376" s="70">
        <f>V376*U376</f>
        <v>173.6</v>
      </c>
    </row>
    <row r="377" spans="1:23" x14ac:dyDescent="0.3">
      <c r="A377" s="69">
        <v>728</v>
      </c>
      <c r="B377" s="4">
        <v>7128</v>
      </c>
      <c r="C377" s="4" t="s">
        <v>7</v>
      </c>
      <c r="D377" s="4"/>
      <c r="E377" s="4" t="str">
        <f t="shared" si="280"/>
        <v>X</v>
      </c>
      <c r="F377" s="4" t="s">
        <v>95</v>
      </c>
      <c r="G377" s="102">
        <v>13</v>
      </c>
      <c r="H377" s="4" t="str">
        <f t="shared" si="289"/>
        <v>XXX865/13</v>
      </c>
      <c r="I377" s="4" t="s">
        <v>8</v>
      </c>
      <c r="J377" s="4" t="s">
        <v>8</v>
      </c>
      <c r="K377" s="7">
        <v>0.6777777777777777</v>
      </c>
      <c r="L377" s="5">
        <v>0.6791666666666667</v>
      </c>
      <c r="M377" s="4" t="s">
        <v>49</v>
      </c>
      <c r="N377" s="5">
        <v>0.71458333333333324</v>
      </c>
      <c r="O377" s="4" t="s">
        <v>50</v>
      </c>
      <c r="P377" s="14" t="str">
        <f t="shared" si="290"/>
        <v>OK</v>
      </c>
      <c r="Q377" s="15">
        <f t="shared" si="291"/>
        <v>3.5416666666666541E-2</v>
      </c>
      <c r="R377" s="15">
        <f t="shared" si="292"/>
        <v>1.388888888888995E-3</v>
      </c>
      <c r="S377" s="15">
        <f t="shared" si="293"/>
        <v>3.6805555555555536E-2</v>
      </c>
      <c r="T377" s="15">
        <f t="shared" si="294"/>
        <v>6.9444444444443088E-3</v>
      </c>
      <c r="U377" s="4">
        <v>27.6</v>
      </c>
      <c r="V377" s="4">
        <f>INDEX('Počty dní'!F:J,MATCH(E377,'Počty dní'!H:H,0),4)</f>
        <v>56</v>
      </c>
      <c r="W377" s="70">
        <f t="shared" si="286"/>
        <v>1545.6000000000001</v>
      </c>
    </row>
    <row r="378" spans="1:23" x14ac:dyDescent="0.3">
      <c r="A378" s="69">
        <v>728</v>
      </c>
      <c r="B378" s="4">
        <v>7128</v>
      </c>
      <c r="C378" s="4" t="s">
        <v>7</v>
      </c>
      <c r="D378" s="4"/>
      <c r="E378" s="4" t="str">
        <f>CONCATENATE(C378,D378)</f>
        <v>X</v>
      </c>
      <c r="F378" s="4" t="s">
        <v>96</v>
      </c>
      <c r="G378" s="102">
        <v>14</v>
      </c>
      <c r="H378" s="4" t="str">
        <f t="shared" si="289"/>
        <v>XXX866/14</v>
      </c>
      <c r="I378" s="4" t="s">
        <v>8</v>
      </c>
      <c r="J378" s="4" t="s">
        <v>8</v>
      </c>
      <c r="K378" s="7">
        <v>0.72222222222222221</v>
      </c>
      <c r="L378" s="5">
        <v>0.72361111111111109</v>
      </c>
      <c r="M378" s="4" t="s">
        <v>50</v>
      </c>
      <c r="N378" s="5">
        <v>0.74236111111111114</v>
      </c>
      <c r="O378" s="4" t="s">
        <v>53</v>
      </c>
      <c r="P378" s="14" t="str">
        <f t="shared" si="290"/>
        <v>OK</v>
      </c>
      <c r="Q378" s="15">
        <f t="shared" si="291"/>
        <v>1.8750000000000044E-2</v>
      </c>
      <c r="R378" s="15">
        <f t="shared" si="292"/>
        <v>1.388888888888884E-3</v>
      </c>
      <c r="S378" s="15">
        <f t="shared" si="293"/>
        <v>2.0138888888888928E-2</v>
      </c>
      <c r="T378" s="15">
        <f t="shared" si="294"/>
        <v>7.6388888888889728E-3</v>
      </c>
      <c r="U378" s="4">
        <v>17.600000000000001</v>
      </c>
      <c r="V378" s="4">
        <f>INDEX('Počty dní'!F:J,MATCH(E378,'Počty dní'!H:H,0),4)</f>
        <v>56</v>
      </c>
      <c r="W378" s="70">
        <f>V378*U378</f>
        <v>985.60000000000014</v>
      </c>
    </row>
    <row r="379" spans="1:23" x14ac:dyDescent="0.3">
      <c r="A379" s="69">
        <v>728</v>
      </c>
      <c r="B379" s="4">
        <v>7128</v>
      </c>
      <c r="C379" s="4" t="s">
        <v>7</v>
      </c>
      <c r="D379" s="4"/>
      <c r="E379" s="4" t="str">
        <f t="shared" ref="E379" si="297">CONCATENATE(C379,D379)</f>
        <v>X</v>
      </c>
      <c r="F379" s="4" t="s">
        <v>96</v>
      </c>
      <c r="G379" s="102">
        <v>11</v>
      </c>
      <c r="H379" s="4" t="str">
        <f t="shared" si="289"/>
        <v>XXX866/11</v>
      </c>
      <c r="I379" s="4" t="s">
        <v>8</v>
      </c>
      <c r="J379" s="4" t="s">
        <v>8</v>
      </c>
      <c r="K379" s="7">
        <v>0.75624999999999998</v>
      </c>
      <c r="L379" s="5">
        <v>0.75694444444444453</v>
      </c>
      <c r="M379" s="4" t="s">
        <v>53</v>
      </c>
      <c r="N379" s="5">
        <v>0.77500000000000002</v>
      </c>
      <c r="O379" s="4" t="s">
        <v>50</v>
      </c>
      <c r="P379" s="14" t="str">
        <f t="shared" si="290"/>
        <v>OK</v>
      </c>
      <c r="Q379" s="15">
        <f t="shared" si="291"/>
        <v>1.8055555555555491E-2</v>
      </c>
      <c r="R379" s="15">
        <f t="shared" si="292"/>
        <v>6.94444444444553E-4</v>
      </c>
      <c r="S379" s="15">
        <f t="shared" si="293"/>
        <v>1.8750000000000044E-2</v>
      </c>
      <c r="T379" s="15">
        <f t="shared" si="294"/>
        <v>1.388888888888884E-2</v>
      </c>
      <c r="U379" s="4">
        <v>17.600000000000001</v>
      </c>
      <c r="V379" s="4">
        <f>INDEX('Počty dní'!F:J,MATCH(E379,'Počty dní'!H:H,0),4)</f>
        <v>56</v>
      </c>
      <c r="W379" s="70">
        <f t="shared" ref="W379" si="298">V379*U379</f>
        <v>985.60000000000014</v>
      </c>
    </row>
    <row r="380" spans="1:23" ht="15" thickBot="1" x14ac:dyDescent="0.35">
      <c r="A380" s="69">
        <v>728</v>
      </c>
      <c r="B380" s="4">
        <v>7128</v>
      </c>
      <c r="C380" s="4" t="s">
        <v>7</v>
      </c>
      <c r="D380" s="4"/>
      <c r="E380" s="4" t="str">
        <f>CONCATENATE(C380,D380)</f>
        <v>X</v>
      </c>
      <c r="F380" s="4" t="s">
        <v>95</v>
      </c>
      <c r="G380" s="102">
        <v>16</v>
      </c>
      <c r="H380" s="4" t="str">
        <f t="shared" si="289"/>
        <v>XXX865/16</v>
      </c>
      <c r="I380" s="4" t="s">
        <v>8</v>
      </c>
      <c r="J380" s="4" t="s">
        <v>8</v>
      </c>
      <c r="K380" s="7">
        <v>0.78333333333333333</v>
      </c>
      <c r="L380" s="5">
        <v>0.78472222222222221</v>
      </c>
      <c r="M380" s="4" t="s">
        <v>50</v>
      </c>
      <c r="N380" s="5">
        <v>0.79375000000000007</v>
      </c>
      <c r="O380" s="4" t="s">
        <v>37</v>
      </c>
      <c r="P380" s="14"/>
      <c r="Q380" s="15">
        <f t="shared" si="291"/>
        <v>9.0277777777778567E-3</v>
      </c>
      <c r="R380" s="15">
        <f t="shared" si="292"/>
        <v>1.388888888888884E-3</v>
      </c>
      <c r="S380" s="15">
        <f t="shared" si="293"/>
        <v>1.0416666666666741E-2</v>
      </c>
      <c r="T380" s="15">
        <f t="shared" si="294"/>
        <v>8.3333333333333037E-3</v>
      </c>
      <c r="U380" s="4">
        <v>9.1999999999999993</v>
      </c>
      <c r="V380" s="4">
        <f>INDEX('Počty dní'!F:J,MATCH(E380,'Počty dní'!H:H,0),4)</f>
        <v>56</v>
      </c>
      <c r="W380" s="70">
        <f>V380*U380</f>
        <v>515.19999999999993</v>
      </c>
    </row>
    <row r="381" spans="1:23" ht="15" thickBot="1" x14ac:dyDescent="0.35">
      <c r="A381" s="48" t="str">
        <f ca="1">CONCATENATE(INDIRECT("R[-3]C[0]",FALSE),"celkem")</f>
        <v>728celkem</v>
      </c>
      <c r="B381" s="49"/>
      <c r="C381" s="49" t="str">
        <f ca="1">INDIRECT("R[-1]C[12]",FALSE)</f>
        <v>Lukavec</v>
      </c>
      <c r="D381" s="50"/>
      <c r="E381" s="49"/>
      <c r="F381" s="50"/>
      <c r="G381" s="103"/>
      <c r="H381" s="51"/>
      <c r="I381" s="52"/>
      <c r="J381" s="53" t="str">
        <f ca="1">INDIRECT("R[-3]C[0]",FALSE)</f>
        <v>S</v>
      </c>
      <c r="K381" s="54"/>
      <c r="L381" s="55"/>
      <c r="M381" s="56"/>
      <c r="N381" s="55"/>
      <c r="O381" s="57"/>
      <c r="P381" s="49"/>
      <c r="Q381" s="58">
        <f>SUM(Q360:Q380)</f>
        <v>0.33263888888888871</v>
      </c>
      <c r="R381" s="58">
        <f t="shared" ref="R381:T381" si="299">SUM(R360:R380)</f>
        <v>2.1527777777777979E-2</v>
      </c>
      <c r="S381" s="58">
        <f t="shared" si="299"/>
        <v>0.35416666666666663</v>
      </c>
      <c r="T381" s="58">
        <f t="shared" si="299"/>
        <v>0.22916666666666674</v>
      </c>
      <c r="U381" s="59">
        <f>SUM(U360:U380)</f>
        <v>271.19999999999993</v>
      </c>
      <c r="V381" s="60"/>
      <c r="W381" s="61">
        <f>SUM(W360:W380)</f>
        <v>15187.200000000004</v>
      </c>
    </row>
    <row r="383" spans="1:23" ht="15" thickBot="1" x14ac:dyDescent="0.35">
      <c r="L383" s="1"/>
      <c r="N383" s="1"/>
      <c r="Q383" s="1"/>
      <c r="R383" s="1"/>
      <c r="S383" s="1"/>
      <c r="T383" s="1"/>
    </row>
    <row r="384" spans="1:23" x14ac:dyDescent="0.3">
      <c r="A384" s="62">
        <v>729</v>
      </c>
      <c r="B384" s="63">
        <v>7129</v>
      </c>
      <c r="C384" s="63" t="s">
        <v>7</v>
      </c>
      <c r="D384" s="63"/>
      <c r="E384" s="63" t="str">
        <f t="shared" ref="E384:E395" si="300">CONCATENATE(C384,D384)</f>
        <v>X</v>
      </c>
      <c r="F384" s="63" t="s">
        <v>112</v>
      </c>
      <c r="G384" s="101">
        <v>2</v>
      </c>
      <c r="H384" s="63" t="str">
        <f t="shared" ref="H384:H395" si="301">CONCATENATE(F384,"/",G384)</f>
        <v>XXX867/2</v>
      </c>
      <c r="I384" s="63" t="s">
        <v>8</v>
      </c>
      <c r="J384" s="63" t="s">
        <v>8</v>
      </c>
      <c r="K384" s="64">
        <v>0.18124999999999999</v>
      </c>
      <c r="L384" s="65">
        <v>0.18194444444444444</v>
      </c>
      <c r="M384" s="63" t="s">
        <v>38</v>
      </c>
      <c r="N384" s="65">
        <v>0.20277777777777781</v>
      </c>
      <c r="O384" s="63" t="s">
        <v>40</v>
      </c>
      <c r="P384" s="66" t="str">
        <f t="shared" ref="P384:P394" si="302">IF(M385=O384,"OK","POZOR")</f>
        <v>OK</v>
      </c>
      <c r="Q384" s="67">
        <f t="shared" ref="Q384:Q395" si="303">IF(ISNUMBER(G384),N384-L384,IF(F384="přejezd",N384-L384,0))</f>
        <v>2.083333333333337E-2</v>
      </c>
      <c r="R384" s="67">
        <f t="shared" ref="R384:R395" si="304">IF(ISNUMBER(G384),L384-K384,0)</f>
        <v>6.9444444444444198E-4</v>
      </c>
      <c r="S384" s="67">
        <f t="shared" ref="S384:S395" si="305">Q384+R384</f>
        <v>2.1527777777777812E-2</v>
      </c>
      <c r="T384" s="67"/>
      <c r="U384" s="63">
        <v>17.100000000000001</v>
      </c>
      <c r="V384" s="63">
        <f>INDEX('Počty dní'!F:J,MATCH(E384,'Počty dní'!H:H,0),4)</f>
        <v>56</v>
      </c>
      <c r="W384" s="68">
        <f t="shared" ref="W384:W395" si="306">V384*U384</f>
        <v>957.60000000000014</v>
      </c>
    </row>
    <row r="385" spans="1:23" x14ac:dyDescent="0.3">
      <c r="A385" s="69">
        <v>729</v>
      </c>
      <c r="B385" s="4">
        <v>7129</v>
      </c>
      <c r="C385" s="4" t="s">
        <v>7</v>
      </c>
      <c r="D385" s="4"/>
      <c r="E385" s="4" t="str">
        <f t="shared" si="300"/>
        <v>X</v>
      </c>
      <c r="F385" s="4" t="s">
        <v>112</v>
      </c>
      <c r="G385" s="102">
        <v>1</v>
      </c>
      <c r="H385" s="4" t="str">
        <f t="shared" si="301"/>
        <v>XXX867/1</v>
      </c>
      <c r="I385" s="4" t="s">
        <v>8</v>
      </c>
      <c r="J385" s="4" t="s">
        <v>8</v>
      </c>
      <c r="K385" s="7">
        <v>0.21180555555555555</v>
      </c>
      <c r="L385" s="5">
        <v>0.21319444444444444</v>
      </c>
      <c r="M385" s="4" t="s">
        <v>40</v>
      </c>
      <c r="N385" s="5">
        <v>0.23263888888888887</v>
      </c>
      <c r="O385" s="4" t="s">
        <v>38</v>
      </c>
      <c r="P385" s="14" t="str">
        <f t="shared" si="302"/>
        <v>OK</v>
      </c>
      <c r="Q385" s="15">
        <f t="shared" si="303"/>
        <v>1.9444444444444431E-2</v>
      </c>
      <c r="R385" s="15">
        <f t="shared" si="304"/>
        <v>1.388888888888884E-3</v>
      </c>
      <c r="S385" s="15">
        <f t="shared" si="305"/>
        <v>2.0833333333333315E-2</v>
      </c>
      <c r="T385" s="15">
        <f t="shared" ref="T385:T395" si="307">K385-N384</f>
        <v>9.0277777777777457E-3</v>
      </c>
      <c r="U385" s="4">
        <v>17.100000000000001</v>
      </c>
      <c r="V385" s="4">
        <f>INDEX('Počty dní'!F:J,MATCH(E385,'Počty dní'!H:H,0),4)</f>
        <v>56</v>
      </c>
      <c r="W385" s="70">
        <f t="shared" si="306"/>
        <v>957.60000000000014</v>
      </c>
    </row>
    <row r="386" spans="1:23" x14ac:dyDescent="0.3">
      <c r="A386" s="69">
        <v>729</v>
      </c>
      <c r="B386" s="4">
        <v>7129</v>
      </c>
      <c r="C386" s="4" t="s">
        <v>7</v>
      </c>
      <c r="D386" s="4"/>
      <c r="E386" s="4" t="str">
        <f t="shared" si="300"/>
        <v>X</v>
      </c>
      <c r="F386" s="4" t="s">
        <v>112</v>
      </c>
      <c r="G386" s="102">
        <v>4</v>
      </c>
      <c r="H386" s="4" t="str">
        <f t="shared" si="301"/>
        <v>XXX867/4</v>
      </c>
      <c r="I386" s="4" t="s">
        <v>8</v>
      </c>
      <c r="J386" s="4" t="s">
        <v>8</v>
      </c>
      <c r="K386" s="7">
        <v>0.2638888888888889</v>
      </c>
      <c r="L386" s="5">
        <v>0.26527777777777778</v>
      </c>
      <c r="M386" s="4" t="s">
        <v>38</v>
      </c>
      <c r="N386" s="5">
        <v>0.2902777777777778</v>
      </c>
      <c r="O386" s="4" t="s">
        <v>39</v>
      </c>
      <c r="P386" s="14" t="str">
        <f t="shared" si="302"/>
        <v>OK</v>
      </c>
      <c r="Q386" s="15">
        <f t="shared" si="303"/>
        <v>2.5000000000000022E-2</v>
      </c>
      <c r="R386" s="15">
        <f t="shared" si="304"/>
        <v>1.388888888888884E-3</v>
      </c>
      <c r="S386" s="15">
        <f t="shared" si="305"/>
        <v>2.6388888888888906E-2</v>
      </c>
      <c r="T386" s="15">
        <f t="shared" si="307"/>
        <v>3.1250000000000028E-2</v>
      </c>
      <c r="U386" s="4">
        <v>20.9</v>
      </c>
      <c r="V386" s="4">
        <f>INDEX('Počty dní'!F:J,MATCH(E386,'Počty dní'!H:H,0),4)</f>
        <v>56</v>
      </c>
      <c r="W386" s="70">
        <f t="shared" si="306"/>
        <v>1170.3999999999999</v>
      </c>
    </row>
    <row r="387" spans="1:23" x14ac:dyDescent="0.3">
      <c r="A387" s="69">
        <v>729</v>
      </c>
      <c r="B387" s="4">
        <v>7129</v>
      </c>
      <c r="C387" s="4" t="s">
        <v>7</v>
      </c>
      <c r="D387" s="4"/>
      <c r="E387" s="4" t="str">
        <f t="shared" si="300"/>
        <v>X</v>
      </c>
      <c r="F387" s="4" t="s">
        <v>112</v>
      </c>
      <c r="G387" s="102">
        <v>3</v>
      </c>
      <c r="H387" s="4" t="str">
        <f t="shared" si="301"/>
        <v>XXX867/3</v>
      </c>
      <c r="I387" s="4" t="s">
        <v>8</v>
      </c>
      <c r="J387" s="4" t="s">
        <v>8</v>
      </c>
      <c r="K387" s="7">
        <v>0.29097222222222224</v>
      </c>
      <c r="L387" s="5">
        <v>0.29236111111111113</v>
      </c>
      <c r="M387" s="4" t="s">
        <v>39</v>
      </c>
      <c r="N387" s="5">
        <v>0.29652777777777778</v>
      </c>
      <c r="O387" s="4" t="s">
        <v>40</v>
      </c>
      <c r="P387" s="14" t="str">
        <f t="shared" si="302"/>
        <v>OK</v>
      </c>
      <c r="Q387" s="15">
        <f t="shared" si="303"/>
        <v>4.1666666666666519E-3</v>
      </c>
      <c r="R387" s="15">
        <f t="shared" si="304"/>
        <v>1.388888888888884E-3</v>
      </c>
      <c r="S387" s="15">
        <f t="shared" si="305"/>
        <v>5.5555555555555358E-3</v>
      </c>
      <c r="T387" s="15">
        <f t="shared" si="307"/>
        <v>6.9444444444444198E-4</v>
      </c>
      <c r="U387" s="4">
        <v>3.8</v>
      </c>
      <c r="V387" s="4">
        <f>INDEX('Počty dní'!F:J,MATCH(E387,'Počty dní'!H:H,0),4)</f>
        <v>56</v>
      </c>
      <c r="W387" s="70">
        <f t="shared" si="306"/>
        <v>212.79999999999998</v>
      </c>
    </row>
    <row r="388" spans="1:23" x14ac:dyDescent="0.3">
      <c r="A388" s="69">
        <v>729</v>
      </c>
      <c r="B388" s="4">
        <v>7129</v>
      </c>
      <c r="C388" s="4" t="s">
        <v>7</v>
      </c>
      <c r="D388" s="4"/>
      <c r="E388" s="4" t="str">
        <f t="shared" si="300"/>
        <v>X</v>
      </c>
      <c r="F388" s="4" t="s">
        <v>112</v>
      </c>
      <c r="G388" s="102">
        <v>5</v>
      </c>
      <c r="H388" s="4" t="str">
        <f t="shared" si="301"/>
        <v>XXX867/5</v>
      </c>
      <c r="I388" s="4" t="s">
        <v>8</v>
      </c>
      <c r="J388" s="4" t="s">
        <v>8</v>
      </c>
      <c r="K388" s="7">
        <v>0.37847222222222227</v>
      </c>
      <c r="L388" s="5">
        <v>0.37986111111111115</v>
      </c>
      <c r="M388" s="4" t="s">
        <v>40</v>
      </c>
      <c r="N388" s="5">
        <v>0.39930555555555558</v>
      </c>
      <c r="O388" s="4" t="s">
        <v>38</v>
      </c>
      <c r="P388" s="14" t="str">
        <f t="shared" si="302"/>
        <v>OK</v>
      </c>
      <c r="Q388" s="15">
        <f t="shared" si="303"/>
        <v>1.9444444444444431E-2</v>
      </c>
      <c r="R388" s="15">
        <f t="shared" si="304"/>
        <v>1.388888888888884E-3</v>
      </c>
      <c r="S388" s="15">
        <f t="shared" si="305"/>
        <v>2.0833333333333315E-2</v>
      </c>
      <c r="T388" s="15">
        <f t="shared" si="307"/>
        <v>8.1944444444444486E-2</v>
      </c>
      <c r="U388" s="4">
        <v>17.100000000000001</v>
      </c>
      <c r="V388" s="4">
        <f>INDEX('Počty dní'!F:J,MATCH(E388,'Počty dní'!H:H,0),4)</f>
        <v>56</v>
      </c>
      <c r="W388" s="70">
        <f t="shared" si="306"/>
        <v>957.60000000000014</v>
      </c>
    </row>
    <row r="389" spans="1:23" x14ac:dyDescent="0.3">
      <c r="A389" s="69">
        <v>729</v>
      </c>
      <c r="B389" s="4">
        <v>7129</v>
      </c>
      <c r="C389" s="4" t="s">
        <v>7</v>
      </c>
      <c r="D389" s="4"/>
      <c r="E389" s="4" t="str">
        <f t="shared" si="300"/>
        <v>X</v>
      </c>
      <c r="F389" s="4" t="s">
        <v>112</v>
      </c>
      <c r="G389" s="102">
        <v>6</v>
      </c>
      <c r="H389" s="4" t="str">
        <f t="shared" si="301"/>
        <v>XXX867/6</v>
      </c>
      <c r="I389" s="4" t="s">
        <v>8</v>
      </c>
      <c r="J389" s="4" t="s">
        <v>8</v>
      </c>
      <c r="K389" s="7">
        <v>0.43055555555555558</v>
      </c>
      <c r="L389" s="5">
        <v>0.43194444444444446</v>
      </c>
      <c r="M389" s="4" t="s">
        <v>38</v>
      </c>
      <c r="N389" s="5">
        <v>0.45277777777777778</v>
      </c>
      <c r="O389" s="4" t="s">
        <v>40</v>
      </c>
      <c r="P389" s="14" t="str">
        <f t="shared" si="302"/>
        <v>OK</v>
      </c>
      <c r="Q389" s="15">
        <f t="shared" si="303"/>
        <v>2.0833333333333315E-2</v>
      </c>
      <c r="R389" s="15">
        <f t="shared" si="304"/>
        <v>1.388888888888884E-3</v>
      </c>
      <c r="S389" s="15">
        <f t="shared" si="305"/>
        <v>2.2222222222222199E-2</v>
      </c>
      <c r="T389" s="15">
        <f t="shared" si="307"/>
        <v>3.125E-2</v>
      </c>
      <c r="U389" s="4">
        <v>17.100000000000001</v>
      </c>
      <c r="V389" s="4">
        <f>INDEX('Počty dní'!F:J,MATCH(E389,'Počty dní'!H:H,0),4)</f>
        <v>56</v>
      </c>
      <c r="W389" s="70">
        <f t="shared" si="306"/>
        <v>957.60000000000014</v>
      </c>
    </row>
    <row r="390" spans="1:23" x14ac:dyDescent="0.3">
      <c r="A390" s="69">
        <v>729</v>
      </c>
      <c r="B390" s="4">
        <v>7129</v>
      </c>
      <c r="C390" s="4" t="s">
        <v>7</v>
      </c>
      <c r="D390" s="4"/>
      <c r="E390" s="4" t="str">
        <f t="shared" si="300"/>
        <v>X</v>
      </c>
      <c r="F390" s="4" t="s">
        <v>112</v>
      </c>
      <c r="G390" s="102">
        <v>8</v>
      </c>
      <c r="H390" s="4" t="str">
        <f t="shared" si="301"/>
        <v>XXX867/8</v>
      </c>
      <c r="I390" s="4" t="s">
        <v>8</v>
      </c>
      <c r="J390" s="4" t="s">
        <v>8</v>
      </c>
      <c r="K390" s="7">
        <v>0.53472222222222221</v>
      </c>
      <c r="L390" s="5">
        <v>0.53611111111111109</v>
      </c>
      <c r="M390" s="4" t="s">
        <v>40</v>
      </c>
      <c r="N390" s="5">
        <v>0.54027777777777775</v>
      </c>
      <c r="O390" s="4" t="s">
        <v>39</v>
      </c>
      <c r="P390" s="14" t="str">
        <f t="shared" si="302"/>
        <v>OK</v>
      </c>
      <c r="Q390" s="15">
        <f t="shared" si="303"/>
        <v>4.1666666666666519E-3</v>
      </c>
      <c r="R390" s="15">
        <f t="shared" si="304"/>
        <v>1.388888888888884E-3</v>
      </c>
      <c r="S390" s="15">
        <f t="shared" si="305"/>
        <v>5.5555555555555358E-3</v>
      </c>
      <c r="T390" s="15">
        <f t="shared" si="307"/>
        <v>8.1944444444444431E-2</v>
      </c>
      <c r="U390" s="4">
        <v>3.8</v>
      </c>
      <c r="V390" s="4">
        <f>INDEX('Počty dní'!F:J,MATCH(E390,'Počty dní'!H:H,0),4)</f>
        <v>56</v>
      </c>
      <c r="W390" s="70">
        <f t="shared" si="306"/>
        <v>212.79999999999998</v>
      </c>
    </row>
    <row r="391" spans="1:23" x14ac:dyDescent="0.3">
      <c r="A391" s="69">
        <v>729</v>
      </c>
      <c r="B391" s="4">
        <v>7129</v>
      </c>
      <c r="C391" s="4" t="s">
        <v>7</v>
      </c>
      <c r="D391" s="4"/>
      <c r="E391" s="4" t="str">
        <f t="shared" si="300"/>
        <v>X</v>
      </c>
      <c r="F391" s="4" t="s">
        <v>112</v>
      </c>
      <c r="G391" s="102">
        <v>7</v>
      </c>
      <c r="H391" s="4" t="str">
        <f t="shared" si="301"/>
        <v>XXX867/7</v>
      </c>
      <c r="I391" s="4" t="s">
        <v>8</v>
      </c>
      <c r="J391" s="4" t="s">
        <v>8</v>
      </c>
      <c r="K391" s="7">
        <v>0.54166666666666663</v>
      </c>
      <c r="L391" s="5">
        <v>0.54236111111111118</v>
      </c>
      <c r="M391" s="4" t="s">
        <v>39</v>
      </c>
      <c r="N391" s="5">
        <v>0.56597222222222221</v>
      </c>
      <c r="O391" s="4" t="s">
        <v>38</v>
      </c>
      <c r="P391" s="14" t="str">
        <f t="shared" si="302"/>
        <v>OK</v>
      </c>
      <c r="Q391" s="15">
        <f t="shared" si="303"/>
        <v>2.3611111111111027E-2</v>
      </c>
      <c r="R391" s="15">
        <f t="shared" si="304"/>
        <v>6.94444444444553E-4</v>
      </c>
      <c r="S391" s="15">
        <f t="shared" si="305"/>
        <v>2.430555555555558E-2</v>
      </c>
      <c r="T391" s="15">
        <f t="shared" si="307"/>
        <v>1.388888888888884E-3</v>
      </c>
      <c r="U391" s="4">
        <v>20.9</v>
      </c>
      <c r="V391" s="4">
        <f>INDEX('Počty dní'!F:J,MATCH(E391,'Počty dní'!H:H,0),4)</f>
        <v>56</v>
      </c>
      <c r="W391" s="70">
        <f t="shared" si="306"/>
        <v>1170.3999999999999</v>
      </c>
    </row>
    <row r="392" spans="1:23" x14ac:dyDescent="0.3">
      <c r="A392" s="69">
        <v>729</v>
      </c>
      <c r="B392" s="4">
        <v>7129</v>
      </c>
      <c r="C392" s="4" t="s">
        <v>7</v>
      </c>
      <c r="D392" s="4"/>
      <c r="E392" s="4" t="str">
        <f t="shared" si="300"/>
        <v>X</v>
      </c>
      <c r="F392" s="4" t="s">
        <v>112</v>
      </c>
      <c r="G392" s="102">
        <v>10</v>
      </c>
      <c r="H392" s="4" t="str">
        <f t="shared" si="301"/>
        <v>XXX867/10</v>
      </c>
      <c r="I392" s="4" t="s">
        <v>8</v>
      </c>
      <c r="J392" s="4" t="s">
        <v>8</v>
      </c>
      <c r="K392" s="7">
        <v>0.59722222222222221</v>
      </c>
      <c r="L392" s="5">
        <v>0.59861111111111109</v>
      </c>
      <c r="M392" s="4" t="s">
        <v>38</v>
      </c>
      <c r="N392" s="5">
        <v>0.62361111111111112</v>
      </c>
      <c r="O392" s="4" t="s">
        <v>39</v>
      </c>
      <c r="P392" s="14" t="str">
        <f t="shared" si="302"/>
        <v>OK</v>
      </c>
      <c r="Q392" s="15">
        <f t="shared" si="303"/>
        <v>2.5000000000000022E-2</v>
      </c>
      <c r="R392" s="15">
        <f t="shared" si="304"/>
        <v>1.388888888888884E-3</v>
      </c>
      <c r="S392" s="15">
        <f t="shared" si="305"/>
        <v>2.6388888888888906E-2</v>
      </c>
      <c r="T392" s="15">
        <f t="shared" si="307"/>
        <v>3.125E-2</v>
      </c>
      <c r="U392" s="4">
        <v>20.9</v>
      </c>
      <c r="V392" s="4">
        <f>INDEX('Počty dní'!F:J,MATCH(E392,'Počty dní'!H:H,0),4)</f>
        <v>56</v>
      </c>
      <c r="W392" s="70">
        <f t="shared" si="306"/>
        <v>1170.3999999999999</v>
      </c>
    </row>
    <row r="393" spans="1:23" x14ac:dyDescent="0.3">
      <c r="A393" s="69">
        <v>729</v>
      </c>
      <c r="B393" s="4">
        <v>7129</v>
      </c>
      <c r="C393" s="4" t="s">
        <v>7</v>
      </c>
      <c r="D393" s="4"/>
      <c r="E393" s="4" t="str">
        <f t="shared" si="300"/>
        <v>X</v>
      </c>
      <c r="F393" s="4" t="s">
        <v>112</v>
      </c>
      <c r="G393" s="102">
        <v>9</v>
      </c>
      <c r="H393" s="4" t="str">
        <f t="shared" si="301"/>
        <v>XXX867/9</v>
      </c>
      <c r="I393" s="4" t="s">
        <v>8</v>
      </c>
      <c r="J393" s="4" t="s">
        <v>8</v>
      </c>
      <c r="K393" s="7">
        <v>0.625</v>
      </c>
      <c r="L393" s="5">
        <v>0.62569444444444444</v>
      </c>
      <c r="M393" s="4" t="s">
        <v>39</v>
      </c>
      <c r="N393" s="5">
        <v>0.64930555555555558</v>
      </c>
      <c r="O393" s="4" t="s">
        <v>38</v>
      </c>
      <c r="P393" s="14" t="str">
        <f t="shared" si="302"/>
        <v>OK</v>
      </c>
      <c r="Q393" s="15">
        <f t="shared" si="303"/>
        <v>2.3611111111111138E-2</v>
      </c>
      <c r="R393" s="15">
        <f t="shared" si="304"/>
        <v>6.9444444444444198E-4</v>
      </c>
      <c r="S393" s="15">
        <f t="shared" si="305"/>
        <v>2.430555555555558E-2</v>
      </c>
      <c r="T393" s="15">
        <f t="shared" si="307"/>
        <v>1.388888888888884E-3</v>
      </c>
      <c r="U393" s="4">
        <v>20.9</v>
      </c>
      <c r="V393" s="4">
        <f>INDEX('Počty dní'!F:J,MATCH(E393,'Počty dní'!H:H,0),4)</f>
        <v>56</v>
      </c>
      <c r="W393" s="70">
        <f t="shared" si="306"/>
        <v>1170.3999999999999</v>
      </c>
    </row>
    <row r="394" spans="1:23" x14ac:dyDescent="0.3">
      <c r="A394" s="69">
        <v>729</v>
      </c>
      <c r="B394" s="4">
        <v>7129</v>
      </c>
      <c r="C394" s="4" t="s">
        <v>7</v>
      </c>
      <c r="D394" s="4"/>
      <c r="E394" s="4" t="str">
        <f t="shared" si="300"/>
        <v>X</v>
      </c>
      <c r="F394" s="4" t="s">
        <v>112</v>
      </c>
      <c r="G394" s="102">
        <v>12</v>
      </c>
      <c r="H394" s="4" t="str">
        <f t="shared" si="301"/>
        <v>XXX867/12</v>
      </c>
      <c r="I394" s="4" t="s">
        <v>8</v>
      </c>
      <c r="J394" s="4" t="s">
        <v>8</v>
      </c>
      <c r="K394" s="7">
        <v>0.68055555555555547</v>
      </c>
      <c r="L394" s="5">
        <v>0.68194444444444446</v>
      </c>
      <c r="M394" s="4" t="s">
        <v>38</v>
      </c>
      <c r="N394" s="5">
        <v>0.70277777777777783</v>
      </c>
      <c r="O394" s="4" t="s">
        <v>40</v>
      </c>
      <c r="P394" s="14" t="str">
        <f t="shared" si="302"/>
        <v>OK</v>
      </c>
      <c r="Q394" s="15">
        <f t="shared" si="303"/>
        <v>2.083333333333337E-2</v>
      </c>
      <c r="R394" s="15">
        <f t="shared" si="304"/>
        <v>1.388888888888995E-3</v>
      </c>
      <c r="S394" s="15">
        <f t="shared" si="305"/>
        <v>2.2222222222222365E-2</v>
      </c>
      <c r="T394" s="15">
        <f t="shared" si="307"/>
        <v>3.1249999999999889E-2</v>
      </c>
      <c r="U394" s="4">
        <v>17.100000000000001</v>
      </c>
      <c r="V394" s="4">
        <f>INDEX('Počty dní'!F:J,MATCH(E394,'Počty dní'!H:H,0),4)</f>
        <v>56</v>
      </c>
      <c r="W394" s="70">
        <f t="shared" si="306"/>
        <v>957.60000000000014</v>
      </c>
    </row>
    <row r="395" spans="1:23" ht="15" thickBot="1" x14ac:dyDescent="0.35">
      <c r="A395" s="69">
        <v>729</v>
      </c>
      <c r="B395" s="4">
        <v>7129</v>
      </c>
      <c r="C395" s="4" t="s">
        <v>7</v>
      </c>
      <c r="D395" s="4"/>
      <c r="E395" s="4" t="str">
        <f t="shared" si="300"/>
        <v>X</v>
      </c>
      <c r="F395" s="4" t="s">
        <v>112</v>
      </c>
      <c r="G395" s="102">
        <v>11</v>
      </c>
      <c r="H395" s="4" t="str">
        <f t="shared" si="301"/>
        <v>XXX867/11</v>
      </c>
      <c r="I395" s="4" t="s">
        <v>8</v>
      </c>
      <c r="J395" s="4" t="s">
        <v>8</v>
      </c>
      <c r="K395" s="7">
        <v>0.71180555555555547</v>
      </c>
      <c r="L395" s="5">
        <v>0.71319444444444446</v>
      </c>
      <c r="M395" s="4" t="s">
        <v>40</v>
      </c>
      <c r="N395" s="5">
        <v>0.73263888888888884</v>
      </c>
      <c r="O395" s="4" t="s">
        <v>38</v>
      </c>
      <c r="P395" s="14"/>
      <c r="Q395" s="15">
        <f t="shared" si="303"/>
        <v>1.9444444444444375E-2</v>
      </c>
      <c r="R395" s="15">
        <f t="shared" si="304"/>
        <v>1.388888888888995E-3</v>
      </c>
      <c r="S395" s="15">
        <f t="shared" si="305"/>
        <v>2.083333333333337E-2</v>
      </c>
      <c r="T395" s="15">
        <f t="shared" si="307"/>
        <v>9.0277777777776347E-3</v>
      </c>
      <c r="U395" s="4">
        <v>17.100000000000001</v>
      </c>
      <c r="V395" s="4">
        <f>INDEX('Počty dní'!F:J,MATCH(E395,'Počty dní'!H:H,0),4)</f>
        <v>56</v>
      </c>
      <c r="W395" s="70">
        <f t="shared" si="306"/>
        <v>957.60000000000014</v>
      </c>
    </row>
    <row r="396" spans="1:23" ht="15" thickBot="1" x14ac:dyDescent="0.35">
      <c r="A396" s="48" t="str">
        <f ca="1">CONCATENATE(INDIRECT("R[-3]C[0]",FALSE),"celkem")</f>
        <v>729celkem</v>
      </c>
      <c r="B396" s="49"/>
      <c r="C396" s="49" t="str">
        <f ca="1">INDIRECT("R[-1]C[12]",FALSE)</f>
        <v>Ježov</v>
      </c>
      <c r="D396" s="50"/>
      <c r="E396" s="49"/>
      <c r="F396" s="50"/>
      <c r="G396" s="103"/>
      <c r="H396" s="51"/>
      <c r="I396" s="52"/>
      <c r="J396" s="53" t="str">
        <f ca="1">INDIRECT("R[-3]C[0]",FALSE)</f>
        <v>S</v>
      </c>
      <c r="K396" s="54"/>
      <c r="L396" s="55"/>
      <c r="M396" s="56"/>
      <c r="N396" s="55"/>
      <c r="O396" s="57"/>
      <c r="P396" s="49"/>
      <c r="Q396" s="58">
        <f>SUM(Q384:Q395)</f>
        <v>0.22638888888888881</v>
      </c>
      <c r="R396" s="58">
        <f t="shared" ref="R396:T396" si="308">SUM(R384:R395)</f>
        <v>1.4583333333333615E-2</v>
      </c>
      <c r="S396" s="58">
        <f t="shared" si="308"/>
        <v>0.24097222222222242</v>
      </c>
      <c r="T396" s="58">
        <f t="shared" si="308"/>
        <v>0.31041666666666645</v>
      </c>
      <c r="U396" s="59">
        <f>SUM(U384:U395)</f>
        <v>193.79999999999998</v>
      </c>
      <c r="V396" s="60"/>
      <c r="W396" s="61">
        <f>SUM(W384:W395)</f>
        <v>10852.800000000001</v>
      </c>
    </row>
    <row r="399" spans="1:23" x14ac:dyDescent="0.3">
      <c r="A399" t="s">
        <v>93</v>
      </c>
      <c r="K399"/>
    </row>
    <row r="400" spans="1:23" x14ac:dyDescent="0.3">
      <c r="A400" t="str">
        <f>CONCATENATE(B400,"celkem")</f>
        <v>706celkem</v>
      </c>
      <c r="B400">
        <v>706</v>
      </c>
      <c r="K400"/>
    </row>
    <row r="401" spans="1:11" x14ac:dyDescent="0.3">
      <c r="A401" t="str">
        <f t="shared" ref="A401" si="309">CONCATENATE(B401,"celkem")</f>
        <v>715celkem</v>
      </c>
      <c r="B401">
        <v>715</v>
      </c>
      <c r="K401"/>
    </row>
  </sheetData>
  <autoFilter ref="A1:W401" xr:uid="{00000000-0001-0000-0100-000000000000}"/>
  <conditionalFormatting sqref="E1">
    <cfRule type="containsText" dxfId="26" priority="29" operator="containsText" text="stídání">
      <formula>NOT(ISERROR(SEARCH("stídání",E1)))</formula>
    </cfRule>
    <cfRule type="containsText" dxfId="25" priority="30" operator="containsText" text="střídání">
      <formula>NOT(ISERROR(SEARCH("střídání",E1)))</formula>
    </cfRule>
  </conditionalFormatting>
  <conditionalFormatting sqref="P4:P15 P55:P64 P68:P76 P80:P89 P93:P102 P118:P130 P148:P159 P162:P173 P193:P206 P239:P243 P273:P278 P283:P304">
    <cfRule type="containsText" dxfId="24" priority="28" operator="containsText" text="POZOR">
      <formula>NOT(ISERROR(SEARCH("POZOR",P4)))</formula>
    </cfRule>
  </conditionalFormatting>
  <conditionalFormatting sqref="P19:P40">
    <cfRule type="containsText" dxfId="23" priority="27" operator="containsText" text="POZOR">
      <formula>NOT(ISERROR(SEARCH("POZOR",P19)))</formula>
    </cfRule>
  </conditionalFormatting>
  <conditionalFormatting sqref="P44:P51">
    <cfRule type="containsText" dxfId="22" priority="26" operator="containsText" text="POZOR">
      <formula>NOT(ISERROR(SEARCH("POZOR",P44)))</formula>
    </cfRule>
  </conditionalFormatting>
  <conditionalFormatting sqref="P106:P114">
    <cfRule type="containsText" dxfId="21" priority="11" operator="containsText" text="POZOR">
      <formula>NOT(ISERROR(SEARCH("POZOR",P106)))</formula>
    </cfRule>
  </conditionalFormatting>
  <conditionalFormatting sqref="P134:P144">
    <cfRule type="containsText" dxfId="20" priority="23" operator="containsText" text="POZOR">
      <formula>NOT(ISERROR(SEARCH("POZOR",P134)))</formula>
    </cfRule>
  </conditionalFormatting>
  <conditionalFormatting sqref="P177:P189">
    <cfRule type="containsText" dxfId="19" priority="21" operator="containsText" text="POZOR">
      <formula>NOT(ISERROR(SEARCH("POZOR",P177)))</formula>
    </cfRule>
  </conditionalFormatting>
  <conditionalFormatting sqref="P210:P223">
    <cfRule type="containsText" dxfId="18" priority="6" operator="containsText" text="POZOR">
      <formula>NOT(ISERROR(SEARCH("POZOR",P210)))</formula>
    </cfRule>
  </conditionalFormatting>
  <conditionalFormatting sqref="P227:P235">
    <cfRule type="containsText" dxfId="17" priority="20" operator="containsText" text="POZOR">
      <formula>NOT(ISERROR(SEARCH("POZOR",P227)))</formula>
    </cfRule>
  </conditionalFormatting>
  <conditionalFormatting sqref="P247:P258">
    <cfRule type="containsText" dxfId="16" priority="4" operator="containsText" text="POZOR">
      <formula>NOT(ISERROR(SEARCH("POZOR",P247)))</formula>
    </cfRule>
  </conditionalFormatting>
  <conditionalFormatting sqref="P262:P269">
    <cfRule type="containsText" dxfId="15" priority="19" operator="containsText" text="POZOR">
      <formula>NOT(ISERROR(SEARCH("POZOR",P262)))</formula>
    </cfRule>
  </conditionalFormatting>
  <conditionalFormatting sqref="P308:P315">
    <cfRule type="containsText" dxfId="14" priority="18" operator="containsText" text="POZOR">
      <formula>NOT(ISERROR(SEARCH("POZOR",P308)))</formula>
    </cfRule>
  </conditionalFormatting>
  <conditionalFormatting sqref="P319:P324">
    <cfRule type="containsText" dxfId="13" priority="17" operator="containsText" text="POZOR">
      <formula>NOT(ISERROR(SEARCH("POZOR",P319)))</formula>
    </cfRule>
  </conditionalFormatting>
  <conditionalFormatting sqref="P328:P333">
    <cfRule type="containsText" dxfId="12" priority="16" operator="containsText" text="POZOR">
      <formula>NOT(ISERROR(SEARCH("POZOR",P328)))</formula>
    </cfRule>
  </conditionalFormatting>
  <conditionalFormatting sqref="P337:P356">
    <cfRule type="containsText" dxfId="11" priority="3" operator="containsText" text="POZOR">
      <formula>NOT(ISERROR(SEARCH("POZOR",P337)))</formula>
    </cfRule>
  </conditionalFormatting>
  <conditionalFormatting sqref="P360:P380">
    <cfRule type="containsText" dxfId="10" priority="2" operator="containsText" text="POZOR">
      <formula>NOT(ISERROR(SEARCH("POZOR",P360)))</formula>
    </cfRule>
  </conditionalFormatting>
  <conditionalFormatting sqref="P384:P395">
    <cfRule type="containsText" dxfId="9" priority="15" operator="containsText" text="POZOR">
      <formula>NOT(ISERROR(SEARCH("POZOR",P384)))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87"/>
  <sheetViews>
    <sheetView tabSelected="1" zoomScaleNormal="100" workbookViewId="0">
      <selection activeCell="L24" sqref="L24"/>
    </sheetView>
  </sheetViews>
  <sheetFormatPr defaultRowHeight="14.4" x14ac:dyDescent="0.3"/>
  <cols>
    <col min="2" max="2" width="5.6640625" customWidth="1"/>
    <col min="3" max="3" width="4.88671875" customWidth="1"/>
    <col min="4" max="4" width="5.44140625" customWidth="1"/>
    <col min="5" max="5" width="4.6640625" customWidth="1"/>
    <col min="7" max="7" width="5.44140625" style="100" customWidth="1"/>
    <col min="8" max="8" width="11" bestFit="1" customWidth="1"/>
    <col min="9" max="9" width="4.33203125" customWidth="1"/>
    <col min="10" max="10" width="3.109375" customWidth="1"/>
    <col min="13" max="13" width="25" customWidth="1"/>
    <col min="15" max="15" width="26.33203125" customWidth="1"/>
    <col min="22" max="22" width="6.44140625" customWidth="1"/>
  </cols>
  <sheetData>
    <row r="1" spans="1:23" s="13" customFormat="1" ht="102.6" thickBot="1" x14ac:dyDescent="0.35">
      <c r="A1" s="8" t="s">
        <v>56</v>
      </c>
      <c r="B1" s="9" t="s">
        <v>57</v>
      </c>
      <c r="C1" s="10" t="s">
        <v>42</v>
      </c>
      <c r="D1" s="10" t="s">
        <v>43</v>
      </c>
      <c r="E1" s="11" t="s">
        <v>58</v>
      </c>
      <c r="F1" s="12" t="s">
        <v>59</v>
      </c>
      <c r="G1" s="99" t="s">
        <v>60</v>
      </c>
      <c r="H1" s="12" t="s">
        <v>61</v>
      </c>
      <c r="I1" s="10" t="s">
        <v>62</v>
      </c>
      <c r="J1" s="10" t="s">
        <v>63</v>
      </c>
      <c r="K1" s="10" t="s">
        <v>64</v>
      </c>
      <c r="L1" s="10" t="s">
        <v>65</v>
      </c>
      <c r="M1" s="10" t="s">
        <v>66</v>
      </c>
      <c r="N1" s="10" t="s">
        <v>67</v>
      </c>
      <c r="O1" s="10" t="s">
        <v>68</v>
      </c>
      <c r="P1" s="10" t="s">
        <v>69</v>
      </c>
      <c r="Q1" s="10" t="s">
        <v>70</v>
      </c>
      <c r="R1" s="10" t="s">
        <v>71</v>
      </c>
      <c r="S1" s="10" t="s">
        <v>72</v>
      </c>
      <c r="T1" s="10" t="s">
        <v>73</v>
      </c>
      <c r="U1" s="10" t="s">
        <v>74</v>
      </c>
      <c r="V1" s="10" t="s">
        <v>75</v>
      </c>
      <c r="W1" s="10" t="s">
        <v>76</v>
      </c>
    </row>
    <row r="3" spans="1:23" ht="15" thickBot="1" x14ac:dyDescent="0.35"/>
    <row r="4" spans="1:23" x14ac:dyDescent="0.3">
      <c r="A4" s="62">
        <v>703</v>
      </c>
      <c r="B4" s="63">
        <v>7203</v>
      </c>
      <c r="C4" s="63" t="s">
        <v>46</v>
      </c>
      <c r="D4" s="63"/>
      <c r="E4" s="63" t="str">
        <f t="shared" ref="E4:E7" si="0">CONCATENATE(C4,D4)</f>
        <v>6+</v>
      </c>
      <c r="F4" s="63" t="s">
        <v>26</v>
      </c>
      <c r="G4" s="101">
        <v>102</v>
      </c>
      <c r="H4" s="63" t="str">
        <f t="shared" ref="H4:H11" si="1">CONCATENATE(F4,"/",G4)</f>
        <v>XXX250/102</v>
      </c>
      <c r="I4" s="63" t="s">
        <v>19</v>
      </c>
      <c r="J4" s="63" t="s">
        <v>19</v>
      </c>
      <c r="K4" s="64">
        <v>0.28055555555555556</v>
      </c>
      <c r="L4" s="65">
        <v>0.28263888888888888</v>
      </c>
      <c r="M4" s="63" t="s">
        <v>23</v>
      </c>
      <c r="N4" s="65">
        <v>0.32430555555555557</v>
      </c>
      <c r="O4" s="63" t="s">
        <v>28</v>
      </c>
      <c r="P4" s="66" t="str">
        <f t="shared" ref="P4:P10" si="2">IF(M5=O4,"OK","POZOR")</f>
        <v>OK</v>
      </c>
      <c r="Q4" s="67">
        <f t="shared" ref="Q4:Q11" si="3">IF(ISNUMBER(G4),N4-L4,IF(F4="přejezd",N4-L4,0))</f>
        <v>4.1666666666666685E-2</v>
      </c>
      <c r="R4" s="67">
        <f t="shared" ref="R4:R11" si="4">IF(ISNUMBER(G4),L4-K4,0)</f>
        <v>2.0833333333333259E-3</v>
      </c>
      <c r="S4" s="67">
        <f t="shared" ref="S4:S11" si="5">Q4+R4</f>
        <v>4.3750000000000011E-2</v>
      </c>
      <c r="T4" s="67"/>
      <c r="U4" s="63">
        <v>38.9</v>
      </c>
      <c r="V4" s="63">
        <f>INDEX('Počty dní'!L:P,MATCH(E4,'Počty dní'!N:N,0),4)</f>
        <v>114</v>
      </c>
      <c r="W4" s="68">
        <f t="shared" ref="W4:W11" si="6">V4*U4</f>
        <v>4434.5999999999995</v>
      </c>
    </row>
    <row r="5" spans="1:23" x14ac:dyDescent="0.3">
      <c r="A5" s="69">
        <v>703</v>
      </c>
      <c r="B5" s="4">
        <v>7203</v>
      </c>
      <c r="C5" s="4" t="s">
        <v>46</v>
      </c>
      <c r="D5" s="4"/>
      <c r="E5" s="4" t="str">
        <f t="shared" si="0"/>
        <v>6+</v>
      </c>
      <c r="F5" s="4" t="s">
        <v>26</v>
      </c>
      <c r="G5" s="102">
        <v>101</v>
      </c>
      <c r="H5" s="4" t="str">
        <f t="shared" si="1"/>
        <v>XXX250/101</v>
      </c>
      <c r="I5" s="4" t="s">
        <v>19</v>
      </c>
      <c r="J5" s="4" t="s">
        <v>19</v>
      </c>
      <c r="K5" s="7">
        <v>0.34166666666666662</v>
      </c>
      <c r="L5" s="5">
        <v>0.34375</v>
      </c>
      <c r="M5" s="4" t="s">
        <v>28</v>
      </c>
      <c r="N5" s="5">
        <v>0.3840277777777778</v>
      </c>
      <c r="O5" s="4" t="s">
        <v>23</v>
      </c>
      <c r="P5" s="14" t="str">
        <f t="shared" si="2"/>
        <v>OK</v>
      </c>
      <c r="Q5" s="15">
        <f t="shared" si="3"/>
        <v>4.0277777777777801E-2</v>
      </c>
      <c r="R5" s="15">
        <f t="shared" si="4"/>
        <v>2.0833333333333814E-3</v>
      </c>
      <c r="S5" s="15">
        <f t="shared" si="5"/>
        <v>4.2361111111111183E-2</v>
      </c>
      <c r="T5" s="15">
        <f t="shared" ref="T5:T11" si="7">K5-N4</f>
        <v>1.7361111111111049E-2</v>
      </c>
      <c r="U5" s="4">
        <v>38.9</v>
      </c>
      <c r="V5" s="4">
        <f>INDEX('Počty dní'!L:P,MATCH(E5,'Počty dní'!N:N,0),4)</f>
        <v>114</v>
      </c>
      <c r="W5" s="70">
        <f t="shared" si="6"/>
        <v>4434.5999999999995</v>
      </c>
    </row>
    <row r="6" spans="1:23" x14ac:dyDescent="0.3">
      <c r="A6" s="69">
        <v>703</v>
      </c>
      <c r="B6" s="4">
        <v>7203</v>
      </c>
      <c r="C6" s="4" t="s">
        <v>46</v>
      </c>
      <c r="D6" s="4"/>
      <c r="E6" s="4" t="str">
        <f t="shared" si="0"/>
        <v>6+</v>
      </c>
      <c r="F6" s="4" t="s">
        <v>26</v>
      </c>
      <c r="G6" s="102">
        <v>104</v>
      </c>
      <c r="H6" s="4" t="str">
        <f t="shared" si="1"/>
        <v>XXX250/104</v>
      </c>
      <c r="I6" s="4" t="s">
        <v>19</v>
      </c>
      <c r="J6" s="4" t="s">
        <v>19</v>
      </c>
      <c r="K6" s="7">
        <v>0.44722222222222219</v>
      </c>
      <c r="L6" s="5">
        <v>0.44930555555555557</v>
      </c>
      <c r="M6" s="4" t="s">
        <v>23</v>
      </c>
      <c r="N6" s="5">
        <v>0.4909722222222222</v>
      </c>
      <c r="O6" s="4" t="s">
        <v>28</v>
      </c>
      <c r="P6" s="14" t="str">
        <f t="shared" si="2"/>
        <v>OK</v>
      </c>
      <c r="Q6" s="15">
        <f t="shared" si="3"/>
        <v>4.166666666666663E-2</v>
      </c>
      <c r="R6" s="15">
        <f t="shared" si="4"/>
        <v>2.0833333333333814E-3</v>
      </c>
      <c r="S6" s="15">
        <f t="shared" si="5"/>
        <v>4.3750000000000011E-2</v>
      </c>
      <c r="T6" s="15">
        <f t="shared" si="7"/>
        <v>6.3194444444444386E-2</v>
      </c>
      <c r="U6" s="4">
        <v>38.9</v>
      </c>
      <c r="V6" s="4">
        <f>INDEX('Počty dní'!L:P,MATCH(E6,'Počty dní'!N:N,0),4)</f>
        <v>114</v>
      </c>
      <c r="W6" s="70">
        <f t="shared" si="6"/>
        <v>4434.5999999999995</v>
      </c>
    </row>
    <row r="7" spans="1:23" x14ac:dyDescent="0.3">
      <c r="A7" s="69">
        <v>703</v>
      </c>
      <c r="B7" s="4">
        <v>7203</v>
      </c>
      <c r="C7" s="4" t="s">
        <v>46</v>
      </c>
      <c r="D7" s="4"/>
      <c r="E7" s="4" t="str">
        <f t="shared" si="0"/>
        <v>6+</v>
      </c>
      <c r="F7" s="4" t="s">
        <v>26</v>
      </c>
      <c r="G7" s="102">
        <v>103</v>
      </c>
      <c r="H7" s="4" t="str">
        <f t="shared" si="1"/>
        <v>XXX250/103</v>
      </c>
      <c r="I7" s="4" t="s">
        <v>19</v>
      </c>
      <c r="J7" s="4" t="s">
        <v>19</v>
      </c>
      <c r="K7" s="7">
        <v>0.5083333333333333</v>
      </c>
      <c r="L7" s="5">
        <v>0.51041666666666663</v>
      </c>
      <c r="M7" s="4" t="s">
        <v>28</v>
      </c>
      <c r="N7" s="5">
        <v>0.55069444444444449</v>
      </c>
      <c r="O7" s="4" t="s">
        <v>23</v>
      </c>
      <c r="P7" s="14" t="str">
        <f t="shared" si="2"/>
        <v>OK</v>
      </c>
      <c r="Q7" s="15">
        <f t="shared" si="3"/>
        <v>4.0277777777777857E-2</v>
      </c>
      <c r="R7" s="15">
        <f t="shared" si="4"/>
        <v>2.0833333333333259E-3</v>
      </c>
      <c r="S7" s="15">
        <f t="shared" si="5"/>
        <v>4.2361111111111183E-2</v>
      </c>
      <c r="T7" s="15">
        <f t="shared" si="7"/>
        <v>1.7361111111111105E-2</v>
      </c>
      <c r="U7" s="4">
        <v>38.9</v>
      </c>
      <c r="V7" s="4">
        <f>INDEX('Počty dní'!L:P,MATCH(E7,'Počty dní'!N:N,0),4)</f>
        <v>114</v>
      </c>
      <c r="W7" s="70">
        <f t="shared" si="6"/>
        <v>4434.5999999999995</v>
      </c>
    </row>
    <row r="8" spans="1:23" x14ac:dyDescent="0.3">
      <c r="A8" s="69">
        <v>703</v>
      </c>
      <c r="B8" s="4">
        <v>7203</v>
      </c>
      <c r="C8" s="4" t="s">
        <v>46</v>
      </c>
      <c r="D8" s="4"/>
      <c r="E8" s="4" t="str">
        <f t="shared" ref="E8:E11" si="8">CONCATENATE(C8,D8)</f>
        <v>6+</v>
      </c>
      <c r="F8" s="4" t="s">
        <v>26</v>
      </c>
      <c r="G8" s="102">
        <v>106</v>
      </c>
      <c r="H8" s="4" t="str">
        <f t="shared" si="1"/>
        <v>XXX250/106</v>
      </c>
      <c r="I8" s="4" t="s">
        <v>19</v>
      </c>
      <c r="J8" s="4" t="s">
        <v>19</v>
      </c>
      <c r="K8" s="7">
        <v>0.61388888888888882</v>
      </c>
      <c r="L8" s="5">
        <v>0.61597222222222225</v>
      </c>
      <c r="M8" s="4" t="s">
        <v>23</v>
      </c>
      <c r="N8" s="5">
        <v>0.65763888888888888</v>
      </c>
      <c r="O8" s="4" t="s">
        <v>28</v>
      </c>
      <c r="P8" s="14" t="str">
        <f t="shared" si="2"/>
        <v>OK</v>
      </c>
      <c r="Q8" s="15">
        <f t="shared" si="3"/>
        <v>4.166666666666663E-2</v>
      </c>
      <c r="R8" s="15">
        <f t="shared" si="4"/>
        <v>2.083333333333437E-3</v>
      </c>
      <c r="S8" s="15">
        <f t="shared" si="5"/>
        <v>4.3750000000000067E-2</v>
      </c>
      <c r="T8" s="15">
        <f t="shared" si="7"/>
        <v>6.3194444444444331E-2</v>
      </c>
      <c r="U8" s="4">
        <v>38.9</v>
      </c>
      <c r="V8" s="4">
        <f>INDEX('Počty dní'!L:P,MATCH(E8,'Počty dní'!N:N,0),4)</f>
        <v>114</v>
      </c>
      <c r="W8" s="70">
        <f t="shared" si="6"/>
        <v>4434.5999999999995</v>
      </c>
    </row>
    <row r="9" spans="1:23" x14ac:dyDescent="0.3">
      <c r="A9" s="69">
        <v>703</v>
      </c>
      <c r="B9" s="4">
        <v>7203</v>
      </c>
      <c r="C9" s="4" t="s">
        <v>46</v>
      </c>
      <c r="D9" s="4"/>
      <c r="E9" s="4" t="str">
        <f t="shared" si="8"/>
        <v>6+</v>
      </c>
      <c r="F9" s="4" t="s">
        <v>26</v>
      </c>
      <c r="G9" s="102">
        <v>105</v>
      </c>
      <c r="H9" s="4" t="str">
        <f t="shared" si="1"/>
        <v>XXX250/105</v>
      </c>
      <c r="I9" s="4" t="s">
        <v>19</v>
      </c>
      <c r="J9" s="4" t="s">
        <v>19</v>
      </c>
      <c r="K9" s="7">
        <v>0.67499999999999993</v>
      </c>
      <c r="L9" s="5">
        <v>0.67708333333333337</v>
      </c>
      <c r="M9" s="4" t="s">
        <v>28</v>
      </c>
      <c r="N9" s="5">
        <v>0.71736111111111101</v>
      </c>
      <c r="O9" s="4" t="s">
        <v>23</v>
      </c>
      <c r="P9" s="14" t="str">
        <f t="shared" si="2"/>
        <v>OK</v>
      </c>
      <c r="Q9" s="15">
        <f t="shared" si="3"/>
        <v>4.0277777777777635E-2</v>
      </c>
      <c r="R9" s="15">
        <f t="shared" si="4"/>
        <v>2.083333333333437E-3</v>
      </c>
      <c r="S9" s="15">
        <f t="shared" si="5"/>
        <v>4.2361111111111072E-2</v>
      </c>
      <c r="T9" s="15">
        <f t="shared" si="7"/>
        <v>1.7361111111111049E-2</v>
      </c>
      <c r="U9" s="4">
        <v>38.9</v>
      </c>
      <c r="V9" s="4">
        <f>INDEX('Počty dní'!L:P,MATCH(E9,'Počty dní'!N:N,0),4)</f>
        <v>114</v>
      </c>
      <c r="W9" s="70">
        <f t="shared" si="6"/>
        <v>4434.5999999999995</v>
      </c>
    </row>
    <row r="10" spans="1:23" x14ac:dyDescent="0.3">
      <c r="A10" s="69">
        <v>703</v>
      </c>
      <c r="B10" s="4">
        <v>7203</v>
      </c>
      <c r="C10" s="4" t="s">
        <v>46</v>
      </c>
      <c r="D10" s="4"/>
      <c r="E10" s="4" t="str">
        <f t="shared" si="8"/>
        <v>6+</v>
      </c>
      <c r="F10" s="4" t="s">
        <v>26</v>
      </c>
      <c r="G10" s="102">
        <v>108</v>
      </c>
      <c r="H10" s="4" t="str">
        <f t="shared" si="1"/>
        <v>XXX250/108</v>
      </c>
      <c r="I10" s="4" t="s">
        <v>19</v>
      </c>
      <c r="J10" s="4" t="s">
        <v>19</v>
      </c>
      <c r="K10" s="7">
        <v>0.78055555555555556</v>
      </c>
      <c r="L10" s="5">
        <v>0.78263888888888899</v>
      </c>
      <c r="M10" s="4" t="s">
        <v>23</v>
      </c>
      <c r="N10" s="5">
        <v>0.82430555555555562</v>
      </c>
      <c r="O10" s="4" t="s">
        <v>28</v>
      </c>
      <c r="P10" s="14" t="str">
        <f t="shared" si="2"/>
        <v>OK</v>
      </c>
      <c r="Q10" s="15">
        <f t="shared" si="3"/>
        <v>4.166666666666663E-2</v>
      </c>
      <c r="R10" s="15">
        <f t="shared" si="4"/>
        <v>2.083333333333437E-3</v>
      </c>
      <c r="S10" s="15">
        <f t="shared" si="5"/>
        <v>4.3750000000000067E-2</v>
      </c>
      <c r="T10" s="15">
        <f t="shared" si="7"/>
        <v>6.3194444444444553E-2</v>
      </c>
      <c r="U10" s="4">
        <v>38.9</v>
      </c>
      <c r="V10" s="4">
        <f>INDEX('Počty dní'!L:P,MATCH(E10,'Počty dní'!N:N,0),4)</f>
        <v>114</v>
      </c>
      <c r="W10" s="70">
        <f t="shared" si="6"/>
        <v>4434.5999999999995</v>
      </c>
    </row>
    <row r="11" spans="1:23" ht="15" thickBot="1" x14ac:dyDescent="0.35">
      <c r="A11" s="69">
        <v>703</v>
      </c>
      <c r="B11" s="4">
        <v>7203</v>
      </c>
      <c r="C11" s="4" t="s">
        <v>46</v>
      </c>
      <c r="D11" s="4"/>
      <c r="E11" s="4" t="str">
        <f t="shared" si="8"/>
        <v>6+</v>
      </c>
      <c r="F11" s="4" t="s">
        <v>26</v>
      </c>
      <c r="G11" s="102">
        <v>107</v>
      </c>
      <c r="H11" s="4" t="str">
        <f t="shared" si="1"/>
        <v>XXX250/107</v>
      </c>
      <c r="I11" s="4" t="s">
        <v>19</v>
      </c>
      <c r="J11" s="4" t="s">
        <v>19</v>
      </c>
      <c r="K11" s="7">
        <v>0.84166666666666667</v>
      </c>
      <c r="L11" s="5">
        <v>0.84375</v>
      </c>
      <c r="M11" s="4" t="s">
        <v>28</v>
      </c>
      <c r="N11" s="5">
        <v>0.88402777777777775</v>
      </c>
      <c r="O11" s="4" t="s">
        <v>23</v>
      </c>
      <c r="P11" s="14"/>
      <c r="Q11" s="15">
        <f t="shared" si="3"/>
        <v>4.0277777777777746E-2</v>
      </c>
      <c r="R11" s="15">
        <f t="shared" si="4"/>
        <v>2.0833333333333259E-3</v>
      </c>
      <c r="S11" s="15">
        <f t="shared" si="5"/>
        <v>4.2361111111111072E-2</v>
      </c>
      <c r="T11" s="15">
        <f t="shared" si="7"/>
        <v>1.7361111111111049E-2</v>
      </c>
      <c r="U11" s="4">
        <v>38.9</v>
      </c>
      <c r="V11" s="4">
        <f>INDEX('Počty dní'!L:P,MATCH(E11,'Počty dní'!N:N,0),4)</f>
        <v>114</v>
      </c>
      <c r="W11" s="70">
        <f t="shared" si="6"/>
        <v>4434.5999999999995</v>
      </c>
    </row>
    <row r="12" spans="1:23" ht="15" thickBot="1" x14ac:dyDescent="0.35">
      <c r="A12" s="48" t="str">
        <f ca="1">CONCATENATE(INDIRECT("R[-3]C[0]",FALSE),"celkem")</f>
        <v>703celkem</v>
      </c>
      <c r="B12" s="49"/>
      <c r="C12" s="49" t="str">
        <f ca="1">INDIRECT("R[-1]C[12]",FALSE)</f>
        <v>Pelhřimov,,aut.nádr.</v>
      </c>
      <c r="D12" s="50"/>
      <c r="E12" s="49"/>
      <c r="F12" s="50"/>
      <c r="G12" s="103"/>
      <c r="H12" s="51"/>
      <c r="I12" s="52"/>
      <c r="J12" s="53" t="str">
        <f ca="1">INDIRECT("R[-3]C[0]",FALSE)</f>
        <v>V</v>
      </c>
      <c r="K12" s="54"/>
      <c r="L12" s="55"/>
      <c r="M12" s="56"/>
      <c r="N12" s="55"/>
      <c r="O12" s="57"/>
      <c r="P12" s="49"/>
      <c r="Q12" s="58">
        <f>SUM(Q4:Q11)</f>
        <v>0.32777777777777761</v>
      </c>
      <c r="R12" s="58">
        <f t="shared" ref="R12:T12" si="9">SUM(R4:R11)</f>
        <v>1.6666666666667052E-2</v>
      </c>
      <c r="S12" s="58">
        <f t="shared" si="9"/>
        <v>0.34444444444444466</v>
      </c>
      <c r="T12" s="58">
        <f t="shared" si="9"/>
        <v>0.25902777777777752</v>
      </c>
      <c r="U12" s="59">
        <f>SUM(U4:U11)</f>
        <v>311.2</v>
      </c>
      <c r="V12" s="60"/>
      <c r="W12" s="61">
        <f>SUM(W4:W11)</f>
        <v>35476.799999999996</v>
      </c>
    </row>
    <row r="13" spans="1:23" x14ac:dyDescent="0.3">
      <c r="K13" s="6"/>
    </row>
    <row r="14" spans="1:23" ht="15" thickBot="1" x14ac:dyDescent="0.35">
      <c r="K14" s="6"/>
    </row>
    <row r="15" spans="1:23" x14ac:dyDescent="0.3">
      <c r="A15" s="62">
        <v>710</v>
      </c>
      <c r="B15" s="63">
        <v>7210</v>
      </c>
      <c r="C15" s="63" t="s">
        <v>46</v>
      </c>
      <c r="D15" s="63"/>
      <c r="E15" s="63" t="str">
        <f>CONCATENATE(C15,D15)</f>
        <v>6+</v>
      </c>
      <c r="F15" s="63" t="s">
        <v>20</v>
      </c>
      <c r="G15" s="101">
        <v>101</v>
      </c>
      <c r="H15" s="63" t="str">
        <f t="shared" ref="H15:H22" si="10">CONCATENATE(F15,"/",G15)</f>
        <v>XXX260/101</v>
      </c>
      <c r="I15" s="63" t="s">
        <v>8</v>
      </c>
      <c r="J15" s="63" t="s">
        <v>19</v>
      </c>
      <c r="K15" s="64">
        <v>0.19097222222222221</v>
      </c>
      <c r="L15" s="65">
        <v>0.19166666666666665</v>
      </c>
      <c r="M15" s="63" t="s">
        <v>1</v>
      </c>
      <c r="N15" s="65">
        <v>0.22222222222222221</v>
      </c>
      <c r="O15" s="63" t="s">
        <v>18</v>
      </c>
      <c r="P15" s="66" t="str">
        <f t="shared" ref="P15:P21" si="11">IF(M16=O15,"OK","POZOR")</f>
        <v>OK</v>
      </c>
      <c r="Q15" s="67">
        <f t="shared" ref="Q15:Q22" si="12">IF(ISNUMBER(G15),N15-L15,IF(F15="přejezd",N15-L15,0))</f>
        <v>3.0555555555555558E-2</v>
      </c>
      <c r="R15" s="67">
        <f t="shared" ref="R15:R22" si="13">IF(ISNUMBER(G15),L15-K15,0)</f>
        <v>6.9444444444444198E-4</v>
      </c>
      <c r="S15" s="67">
        <f t="shared" ref="S15:S22" si="14">Q15+R15</f>
        <v>3.125E-2</v>
      </c>
      <c r="T15" s="67"/>
      <c r="U15" s="63">
        <v>27.4</v>
      </c>
      <c r="V15" s="63">
        <f>INDEX('Počty dní'!L:P,MATCH(E15,'Počty dní'!N:N,0),4)</f>
        <v>114</v>
      </c>
      <c r="W15" s="68">
        <f t="shared" ref="W15:W22" si="15">V15*U15</f>
        <v>3123.6</v>
      </c>
    </row>
    <row r="16" spans="1:23" x14ac:dyDescent="0.3">
      <c r="A16" s="69">
        <v>710</v>
      </c>
      <c r="B16" s="4">
        <v>7210</v>
      </c>
      <c r="C16" s="4" t="s">
        <v>46</v>
      </c>
      <c r="D16" s="4"/>
      <c r="E16" s="4" t="str">
        <f>CONCATENATE(C16,D16)</f>
        <v>6+</v>
      </c>
      <c r="F16" s="4" t="s">
        <v>20</v>
      </c>
      <c r="G16" s="102">
        <v>102</v>
      </c>
      <c r="H16" s="4" t="str">
        <f t="shared" si="10"/>
        <v>XXX260/102</v>
      </c>
      <c r="I16" s="4" t="s">
        <v>8</v>
      </c>
      <c r="J16" s="4" t="s">
        <v>19</v>
      </c>
      <c r="K16" s="7">
        <v>0.27638888888888885</v>
      </c>
      <c r="L16" s="5">
        <v>0.27777777777777779</v>
      </c>
      <c r="M16" s="4" t="s">
        <v>18</v>
      </c>
      <c r="N16" s="5">
        <v>0.30694444444444441</v>
      </c>
      <c r="O16" s="4" t="s">
        <v>1</v>
      </c>
      <c r="P16" s="14" t="str">
        <f t="shared" si="11"/>
        <v>OK</v>
      </c>
      <c r="Q16" s="15">
        <f t="shared" si="12"/>
        <v>2.9166666666666619E-2</v>
      </c>
      <c r="R16" s="15">
        <f t="shared" si="13"/>
        <v>1.3888888888889395E-3</v>
      </c>
      <c r="S16" s="15">
        <f t="shared" si="14"/>
        <v>3.0555555555555558E-2</v>
      </c>
      <c r="T16" s="15">
        <f t="shared" ref="T16:T22" si="16">K16-N15</f>
        <v>5.4166666666666641E-2</v>
      </c>
      <c r="U16" s="4">
        <v>27.4</v>
      </c>
      <c r="V16" s="4">
        <f>INDEX('Počty dní'!L:P,MATCH(E16,'Počty dní'!N:N,0),4)</f>
        <v>114</v>
      </c>
      <c r="W16" s="70">
        <f t="shared" si="15"/>
        <v>3123.6</v>
      </c>
    </row>
    <row r="17" spans="1:23" x14ac:dyDescent="0.3">
      <c r="A17" s="69">
        <v>710</v>
      </c>
      <c r="B17" s="4">
        <v>7210</v>
      </c>
      <c r="C17" s="4" t="s">
        <v>46</v>
      </c>
      <c r="D17" s="4"/>
      <c r="E17" s="4" t="str">
        <f t="shared" ref="E17:E22" si="17">CONCATENATE(C17,D17)</f>
        <v>6+</v>
      </c>
      <c r="F17" s="4" t="s">
        <v>20</v>
      </c>
      <c r="G17" s="102">
        <v>103</v>
      </c>
      <c r="H17" s="4" t="str">
        <f t="shared" si="10"/>
        <v>XXX260/103</v>
      </c>
      <c r="I17" s="4" t="s">
        <v>19</v>
      </c>
      <c r="J17" s="4" t="s">
        <v>19</v>
      </c>
      <c r="K17" s="7">
        <v>0.35625000000000001</v>
      </c>
      <c r="L17" s="5">
        <v>0.35833333333333334</v>
      </c>
      <c r="M17" s="4" t="s">
        <v>1</v>
      </c>
      <c r="N17" s="5">
        <v>0.3888888888888889</v>
      </c>
      <c r="O17" s="4" t="s">
        <v>18</v>
      </c>
      <c r="P17" s="14" t="str">
        <f t="shared" si="11"/>
        <v>OK</v>
      </c>
      <c r="Q17" s="15">
        <f t="shared" si="12"/>
        <v>3.0555555555555558E-2</v>
      </c>
      <c r="R17" s="15">
        <f t="shared" si="13"/>
        <v>2.0833333333333259E-3</v>
      </c>
      <c r="S17" s="15">
        <f t="shared" si="14"/>
        <v>3.2638888888888884E-2</v>
      </c>
      <c r="T17" s="15">
        <f t="shared" si="16"/>
        <v>4.9305555555555602E-2</v>
      </c>
      <c r="U17" s="4">
        <v>27.4</v>
      </c>
      <c r="V17" s="4">
        <f>INDEX('Počty dní'!L:P,MATCH(E17,'Počty dní'!N:N,0),4)</f>
        <v>114</v>
      </c>
      <c r="W17" s="70">
        <f t="shared" si="15"/>
        <v>3123.6</v>
      </c>
    </row>
    <row r="18" spans="1:23" x14ac:dyDescent="0.3">
      <c r="A18" s="69">
        <v>710</v>
      </c>
      <c r="B18" s="4">
        <v>7210</v>
      </c>
      <c r="C18" s="4" t="s">
        <v>46</v>
      </c>
      <c r="D18" s="4"/>
      <c r="E18" s="4" t="str">
        <f t="shared" si="17"/>
        <v>6+</v>
      </c>
      <c r="F18" s="4" t="s">
        <v>20</v>
      </c>
      <c r="G18" s="102">
        <v>104</v>
      </c>
      <c r="H18" s="4" t="str">
        <f t="shared" si="10"/>
        <v>XXX260/104</v>
      </c>
      <c r="I18" s="4" t="s">
        <v>19</v>
      </c>
      <c r="J18" s="4" t="s">
        <v>19</v>
      </c>
      <c r="K18" s="7">
        <v>0.44097222222222227</v>
      </c>
      <c r="L18" s="5">
        <v>0.44444444444444442</v>
      </c>
      <c r="M18" s="4" t="s">
        <v>18</v>
      </c>
      <c r="N18" s="5">
        <v>0.47361111111111115</v>
      </c>
      <c r="O18" s="4" t="s">
        <v>1</v>
      </c>
      <c r="P18" s="14" t="str">
        <f t="shared" si="11"/>
        <v>OK</v>
      </c>
      <c r="Q18" s="15">
        <f t="shared" si="12"/>
        <v>2.916666666666673E-2</v>
      </c>
      <c r="R18" s="15">
        <f t="shared" si="13"/>
        <v>3.4722222222221544E-3</v>
      </c>
      <c r="S18" s="15">
        <f t="shared" si="14"/>
        <v>3.2638888888888884E-2</v>
      </c>
      <c r="T18" s="15">
        <f t="shared" si="16"/>
        <v>5.208333333333337E-2</v>
      </c>
      <c r="U18" s="4">
        <v>27.4</v>
      </c>
      <c r="V18" s="4">
        <f>INDEX('Počty dní'!L:P,MATCH(E18,'Počty dní'!N:N,0),4)</f>
        <v>114</v>
      </c>
      <c r="W18" s="70">
        <f t="shared" si="15"/>
        <v>3123.6</v>
      </c>
    </row>
    <row r="19" spans="1:23" x14ac:dyDescent="0.3">
      <c r="A19" s="69">
        <v>710</v>
      </c>
      <c r="B19" s="4">
        <v>7210</v>
      </c>
      <c r="C19" s="4" t="s">
        <v>46</v>
      </c>
      <c r="D19" s="4"/>
      <c r="E19" s="4" t="str">
        <f t="shared" si="17"/>
        <v>6+</v>
      </c>
      <c r="F19" s="4" t="s">
        <v>20</v>
      </c>
      <c r="G19" s="102">
        <v>105</v>
      </c>
      <c r="H19" s="4" t="str">
        <f t="shared" si="10"/>
        <v>XXX260/105</v>
      </c>
      <c r="I19" s="4" t="s">
        <v>19</v>
      </c>
      <c r="J19" s="4" t="s">
        <v>19</v>
      </c>
      <c r="K19" s="7">
        <v>0.5229166666666667</v>
      </c>
      <c r="L19" s="5">
        <v>0.52500000000000002</v>
      </c>
      <c r="M19" s="4" t="s">
        <v>1</v>
      </c>
      <c r="N19" s="5">
        <v>0.55555555555555558</v>
      </c>
      <c r="O19" s="4" t="s">
        <v>18</v>
      </c>
      <c r="P19" s="14" t="str">
        <f t="shared" si="11"/>
        <v>OK</v>
      </c>
      <c r="Q19" s="15">
        <f t="shared" si="12"/>
        <v>3.0555555555555558E-2</v>
      </c>
      <c r="R19" s="15">
        <f t="shared" si="13"/>
        <v>2.0833333333333259E-3</v>
      </c>
      <c r="S19" s="15">
        <f t="shared" si="14"/>
        <v>3.2638888888888884E-2</v>
      </c>
      <c r="T19" s="15">
        <f t="shared" si="16"/>
        <v>4.9305555555555547E-2</v>
      </c>
      <c r="U19" s="4">
        <v>27.4</v>
      </c>
      <c r="V19" s="4">
        <f>INDEX('Počty dní'!L:P,MATCH(E19,'Počty dní'!N:N,0),4)</f>
        <v>114</v>
      </c>
      <c r="W19" s="70">
        <f t="shared" si="15"/>
        <v>3123.6</v>
      </c>
    </row>
    <row r="20" spans="1:23" x14ac:dyDescent="0.3">
      <c r="A20" s="69">
        <v>710</v>
      </c>
      <c r="B20" s="4">
        <v>7210</v>
      </c>
      <c r="C20" s="4" t="s">
        <v>46</v>
      </c>
      <c r="D20" s="4"/>
      <c r="E20" s="4" t="str">
        <f t="shared" si="17"/>
        <v>6+</v>
      </c>
      <c r="F20" s="4" t="s">
        <v>20</v>
      </c>
      <c r="G20" s="102">
        <v>106</v>
      </c>
      <c r="H20" s="4" t="str">
        <f t="shared" si="10"/>
        <v>XXX260/106</v>
      </c>
      <c r="I20" s="4" t="s">
        <v>19</v>
      </c>
      <c r="J20" s="4" t="s">
        <v>19</v>
      </c>
      <c r="K20" s="7">
        <v>0.60763888888888895</v>
      </c>
      <c r="L20" s="5">
        <v>0.61111111111111105</v>
      </c>
      <c r="M20" s="4" t="s">
        <v>18</v>
      </c>
      <c r="N20" s="5">
        <v>0.64027777777777783</v>
      </c>
      <c r="O20" s="4" t="s">
        <v>1</v>
      </c>
      <c r="P20" s="14" t="str">
        <f t="shared" si="11"/>
        <v>OK</v>
      </c>
      <c r="Q20" s="15">
        <f t="shared" si="12"/>
        <v>2.9166666666666785E-2</v>
      </c>
      <c r="R20" s="15">
        <f t="shared" si="13"/>
        <v>3.4722222222220989E-3</v>
      </c>
      <c r="S20" s="15">
        <f t="shared" si="14"/>
        <v>3.2638888888888884E-2</v>
      </c>
      <c r="T20" s="15">
        <f t="shared" si="16"/>
        <v>5.208333333333337E-2</v>
      </c>
      <c r="U20" s="4">
        <v>27.4</v>
      </c>
      <c r="V20" s="4">
        <f>INDEX('Počty dní'!L:P,MATCH(E20,'Počty dní'!N:N,0),4)</f>
        <v>114</v>
      </c>
      <c r="W20" s="70">
        <f t="shared" si="15"/>
        <v>3123.6</v>
      </c>
    </row>
    <row r="21" spans="1:23" x14ac:dyDescent="0.3">
      <c r="A21" s="69">
        <v>710</v>
      </c>
      <c r="B21" s="4">
        <v>7210</v>
      </c>
      <c r="C21" s="4" t="s">
        <v>46</v>
      </c>
      <c r="D21" s="4"/>
      <c r="E21" s="4" t="str">
        <f t="shared" si="17"/>
        <v>6+</v>
      </c>
      <c r="F21" s="4" t="s">
        <v>20</v>
      </c>
      <c r="G21" s="102">
        <v>107</v>
      </c>
      <c r="H21" s="4" t="str">
        <f t="shared" si="10"/>
        <v>XXX260/107</v>
      </c>
      <c r="I21" s="4" t="s">
        <v>19</v>
      </c>
      <c r="J21" s="4" t="s">
        <v>19</v>
      </c>
      <c r="K21" s="7">
        <v>0.68958333333333333</v>
      </c>
      <c r="L21" s="5">
        <v>0.69166666666666676</v>
      </c>
      <c r="M21" s="4" t="s">
        <v>1</v>
      </c>
      <c r="N21" s="5">
        <v>0.72222222222222221</v>
      </c>
      <c r="O21" s="4" t="s">
        <v>18</v>
      </c>
      <c r="P21" s="14" t="str">
        <f t="shared" si="11"/>
        <v>OK</v>
      </c>
      <c r="Q21" s="15">
        <f t="shared" si="12"/>
        <v>3.0555555555555447E-2</v>
      </c>
      <c r="R21" s="15">
        <f t="shared" si="13"/>
        <v>2.083333333333437E-3</v>
      </c>
      <c r="S21" s="15">
        <f t="shared" si="14"/>
        <v>3.2638888888888884E-2</v>
      </c>
      <c r="T21" s="15">
        <f t="shared" si="16"/>
        <v>4.9305555555555491E-2</v>
      </c>
      <c r="U21" s="4">
        <v>27.4</v>
      </c>
      <c r="V21" s="4">
        <f>INDEX('Počty dní'!L:P,MATCH(E21,'Počty dní'!N:N,0),4)</f>
        <v>114</v>
      </c>
      <c r="W21" s="70">
        <f t="shared" si="15"/>
        <v>3123.6</v>
      </c>
    </row>
    <row r="22" spans="1:23" ht="15" thickBot="1" x14ac:dyDescent="0.35">
      <c r="A22" s="82">
        <v>710</v>
      </c>
      <c r="B22" s="83">
        <v>7210</v>
      </c>
      <c r="C22" s="83" t="s">
        <v>46</v>
      </c>
      <c r="D22" s="83"/>
      <c r="E22" s="83" t="str">
        <f t="shared" si="17"/>
        <v>6+</v>
      </c>
      <c r="F22" s="83" t="s">
        <v>20</v>
      </c>
      <c r="G22" s="105">
        <v>108</v>
      </c>
      <c r="H22" s="83" t="str">
        <f t="shared" si="10"/>
        <v>XXX260/108</v>
      </c>
      <c r="I22" s="83" t="s">
        <v>19</v>
      </c>
      <c r="J22" s="83" t="s">
        <v>19</v>
      </c>
      <c r="K22" s="84">
        <v>0.77430555555555547</v>
      </c>
      <c r="L22" s="85">
        <v>0.77777777777777779</v>
      </c>
      <c r="M22" s="83" t="s">
        <v>18</v>
      </c>
      <c r="N22" s="85">
        <v>0.80694444444444446</v>
      </c>
      <c r="O22" s="83" t="s">
        <v>1</v>
      </c>
      <c r="P22" s="86"/>
      <c r="Q22" s="87">
        <f t="shared" si="12"/>
        <v>2.9166666666666674E-2</v>
      </c>
      <c r="R22" s="87">
        <f t="shared" si="13"/>
        <v>3.4722222222223209E-3</v>
      </c>
      <c r="S22" s="87">
        <f t="shared" si="14"/>
        <v>3.2638888888888995E-2</v>
      </c>
      <c r="T22" s="87">
        <f t="shared" si="16"/>
        <v>5.2083333333333259E-2</v>
      </c>
      <c r="U22" s="83">
        <v>27.4</v>
      </c>
      <c r="V22" s="83">
        <f>INDEX('Počty dní'!L:P,MATCH(E22,'Počty dní'!N:N,0),4)</f>
        <v>114</v>
      </c>
      <c r="W22" s="88">
        <f t="shared" si="15"/>
        <v>3123.6</v>
      </c>
    </row>
    <row r="23" spans="1:23" ht="15" thickBot="1" x14ac:dyDescent="0.35">
      <c r="A23" s="48" t="str">
        <f ca="1">CONCATENATE(INDIRECT("R[-3]C[0]",FALSE),"celkem")</f>
        <v>710celkem</v>
      </c>
      <c r="B23" s="49"/>
      <c r="C23" s="49" t="str">
        <f ca="1">INDIRECT("R[-1]C[12]",FALSE)</f>
        <v>Humpolec,,aut.nádr.</v>
      </c>
      <c r="D23" s="50"/>
      <c r="E23" s="49"/>
      <c r="F23" s="50"/>
      <c r="G23" s="103"/>
      <c r="H23" s="51"/>
      <c r="I23" s="52"/>
      <c r="J23" s="53" t="str">
        <f ca="1">INDIRECT("R[-3]C[0]",FALSE)</f>
        <v>V</v>
      </c>
      <c r="K23" s="54"/>
      <c r="L23" s="55"/>
      <c r="M23" s="56"/>
      <c r="N23" s="55"/>
      <c r="O23" s="57"/>
      <c r="P23" s="49"/>
      <c r="Q23" s="58">
        <f>SUM(Q15:Q22)</f>
        <v>0.23888888888888893</v>
      </c>
      <c r="R23" s="58">
        <f t="shared" ref="R23" si="18">SUM(R15:R22)</f>
        <v>1.8750000000000044E-2</v>
      </c>
      <c r="S23" s="58">
        <f t="shared" ref="S23" si="19">SUM(S15:S22)</f>
        <v>0.25763888888888897</v>
      </c>
      <c r="T23" s="58">
        <f t="shared" ref="T23" si="20">SUM(T15:T22)</f>
        <v>0.35833333333333328</v>
      </c>
      <c r="U23" s="59">
        <f>SUM(U15:U22)</f>
        <v>219.20000000000002</v>
      </c>
      <c r="V23" s="60"/>
      <c r="W23" s="61">
        <f>SUM(W15:W22)</f>
        <v>24988.799999999996</v>
      </c>
    </row>
    <row r="24" spans="1:23" x14ac:dyDescent="0.3">
      <c r="K24" s="6"/>
    </row>
    <row r="25" spans="1:23" ht="15" thickBot="1" x14ac:dyDescent="0.35">
      <c r="K25" s="89"/>
      <c r="L25" s="1"/>
      <c r="N25" s="1"/>
      <c r="Q25" s="1"/>
    </row>
    <row r="26" spans="1:23" x14ac:dyDescent="0.3">
      <c r="A26" s="62">
        <v>718</v>
      </c>
      <c r="B26" s="63">
        <v>7218</v>
      </c>
      <c r="C26" s="63" t="s">
        <v>46</v>
      </c>
      <c r="D26" s="63"/>
      <c r="E26" s="63" t="str">
        <f>CONCATENATE(C26,D26)</f>
        <v>6+</v>
      </c>
      <c r="F26" s="63" t="s">
        <v>94</v>
      </c>
      <c r="G26" s="101">
        <v>102</v>
      </c>
      <c r="H26" s="63" t="str">
        <f t="shared" ref="H26:H29" si="21">CONCATENATE(F26,"/",G26)</f>
        <v>XXX270/102</v>
      </c>
      <c r="I26" s="63" t="s">
        <v>8</v>
      </c>
      <c r="J26" s="63" t="s">
        <v>8</v>
      </c>
      <c r="K26" s="64">
        <v>0.3125</v>
      </c>
      <c r="L26" s="65">
        <v>0.31319444444444444</v>
      </c>
      <c r="M26" s="63" t="s">
        <v>1</v>
      </c>
      <c r="N26" s="65">
        <v>0.33958333333333335</v>
      </c>
      <c r="O26" s="63" t="s">
        <v>47</v>
      </c>
      <c r="P26" s="66" t="str">
        <f t="shared" ref="P26:P28" si="22">IF(M27=O26,"OK","POZOR")</f>
        <v>OK</v>
      </c>
      <c r="Q26" s="67">
        <f t="shared" ref="Q26:Q29" si="23">IF(ISNUMBER(G26),N26-L26,IF(F26="přejezd",N26-L26,0))</f>
        <v>2.6388888888888906E-2</v>
      </c>
      <c r="R26" s="67">
        <f t="shared" ref="R26:R29" si="24">IF(ISNUMBER(G26),L26-K26,0)</f>
        <v>6.9444444444444198E-4</v>
      </c>
      <c r="S26" s="67">
        <f t="shared" ref="S26:S29" si="25">Q26+R26</f>
        <v>2.7083333333333348E-2</v>
      </c>
      <c r="T26" s="67"/>
      <c r="U26" s="63">
        <v>19.7</v>
      </c>
      <c r="V26" s="63">
        <f>INDEX('Počty dní'!L:P,MATCH(E26,'Počty dní'!N:N,0),4)</f>
        <v>114</v>
      </c>
      <c r="W26" s="68">
        <f>V26*U26</f>
        <v>2245.7999999999997</v>
      </c>
    </row>
    <row r="27" spans="1:23" x14ac:dyDescent="0.3">
      <c r="A27" s="69">
        <v>718</v>
      </c>
      <c r="B27" s="4">
        <v>7218</v>
      </c>
      <c r="C27" s="4" t="s">
        <v>46</v>
      </c>
      <c r="D27" s="4"/>
      <c r="E27" s="4" t="str">
        <f>CONCATENATE(C27,D27)</f>
        <v>6+</v>
      </c>
      <c r="F27" s="4" t="s">
        <v>94</v>
      </c>
      <c r="G27" s="102">
        <v>103</v>
      </c>
      <c r="H27" s="4" t="str">
        <f t="shared" si="21"/>
        <v>XXX270/103</v>
      </c>
      <c r="I27" s="4" t="s">
        <v>8</v>
      </c>
      <c r="J27" s="4" t="s">
        <v>8</v>
      </c>
      <c r="K27" s="7">
        <v>0.4916666666666667</v>
      </c>
      <c r="L27" s="5">
        <v>0.49305555555555558</v>
      </c>
      <c r="M27" s="4" t="s">
        <v>47</v>
      </c>
      <c r="N27" s="5">
        <v>0.55902777777777779</v>
      </c>
      <c r="O27" s="4" t="s">
        <v>32</v>
      </c>
      <c r="P27" s="14" t="str">
        <f t="shared" si="22"/>
        <v>OK</v>
      </c>
      <c r="Q27" s="15">
        <f t="shared" si="23"/>
        <v>6.597222222222221E-2</v>
      </c>
      <c r="R27" s="15">
        <f t="shared" si="24"/>
        <v>1.388888888888884E-3</v>
      </c>
      <c r="S27" s="15">
        <f t="shared" si="25"/>
        <v>6.7361111111111094E-2</v>
      </c>
      <c r="T27" s="15">
        <f t="shared" ref="T27:T29" si="26">K27-N26</f>
        <v>0.15208333333333335</v>
      </c>
      <c r="U27" s="4">
        <v>54.3</v>
      </c>
      <c r="V27" s="4">
        <f>INDEX('Počty dní'!L:P,MATCH(E27,'Počty dní'!N:N,0),4)</f>
        <v>114</v>
      </c>
      <c r="W27" s="70">
        <f>V27*U27</f>
        <v>6190.2</v>
      </c>
    </row>
    <row r="28" spans="1:23" x14ac:dyDescent="0.3">
      <c r="A28" s="69">
        <v>718</v>
      </c>
      <c r="B28" s="4">
        <v>7218</v>
      </c>
      <c r="C28" s="4" t="s">
        <v>46</v>
      </c>
      <c r="D28" s="4"/>
      <c r="E28" s="4" t="str">
        <f>CONCATENATE(C28,D28)</f>
        <v>6+</v>
      </c>
      <c r="F28" s="4" t="s">
        <v>94</v>
      </c>
      <c r="G28" s="102">
        <v>106</v>
      </c>
      <c r="H28" s="4" t="str">
        <f t="shared" si="21"/>
        <v>XXX270/106</v>
      </c>
      <c r="I28" s="4" t="s">
        <v>8</v>
      </c>
      <c r="J28" s="4" t="s">
        <v>8</v>
      </c>
      <c r="K28" s="7">
        <v>0.60277777777777775</v>
      </c>
      <c r="L28" s="5">
        <v>0.60486111111111118</v>
      </c>
      <c r="M28" s="4" t="s">
        <v>32</v>
      </c>
      <c r="N28" s="5">
        <v>0.67291666666666661</v>
      </c>
      <c r="O28" s="4" t="s">
        <v>47</v>
      </c>
      <c r="P28" s="14" t="str">
        <f t="shared" si="22"/>
        <v>OK</v>
      </c>
      <c r="Q28" s="15">
        <f t="shared" si="23"/>
        <v>6.8055555555555425E-2</v>
      </c>
      <c r="R28" s="15">
        <f t="shared" si="24"/>
        <v>2.083333333333437E-3</v>
      </c>
      <c r="S28" s="15">
        <f t="shared" si="25"/>
        <v>7.0138888888888862E-2</v>
      </c>
      <c r="T28" s="15">
        <f t="shared" si="26"/>
        <v>4.3749999999999956E-2</v>
      </c>
      <c r="U28" s="4">
        <v>54.3</v>
      </c>
      <c r="V28" s="4">
        <f>INDEX('Počty dní'!L:P,MATCH(E28,'Počty dní'!N:N,0),4)</f>
        <v>114</v>
      </c>
      <c r="W28" s="70">
        <f>V28*U28</f>
        <v>6190.2</v>
      </c>
    </row>
    <row r="29" spans="1:23" ht="15" thickBot="1" x14ac:dyDescent="0.35">
      <c r="A29" s="82">
        <v>718</v>
      </c>
      <c r="B29" s="83">
        <v>7218</v>
      </c>
      <c r="C29" s="83" t="s">
        <v>46</v>
      </c>
      <c r="D29" s="83"/>
      <c r="E29" s="83" t="str">
        <f>CONCATENATE(C29,D29)</f>
        <v>6+</v>
      </c>
      <c r="F29" s="83" t="s">
        <v>94</v>
      </c>
      <c r="G29" s="105">
        <v>107</v>
      </c>
      <c r="H29" s="83" t="str">
        <f t="shared" si="21"/>
        <v>XXX270/107</v>
      </c>
      <c r="I29" s="83" t="s">
        <v>8</v>
      </c>
      <c r="J29" s="83" t="s">
        <v>8</v>
      </c>
      <c r="K29" s="84">
        <v>0.82500000000000007</v>
      </c>
      <c r="L29" s="85">
        <v>0.82638888888888884</v>
      </c>
      <c r="M29" s="83" t="s">
        <v>47</v>
      </c>
      <c r="N29" s="85">
        <v>0.85277777777777775</v>
      </c>
      <c r="O29" s="83" t="s">
        <v>1</v>
      </c>
      <c r="P29" s="86"/>
      <c r="Q29" s="87">
        <f t="shared" si="23"/>
        <v>2.6388888888888906E-2</v>
      </c>
      <c r="R29" s="87">
        <f t="shared" si="24"/>
        <v>1.3888888888887729E-3</v>
      </c>
      <c r="S29" s="87">
        <f t="shared" si="25"/>
        <v>2.7777777777777679E-2</v>
      </c>
      <c r="T29" s="87">
        <f t="shared" si="26"/>
        <v>0.15208333333333346</v>
      </c>
      <c r="U29" s="83">
        <v>19.7</v>
      </c>
      <c r="V29" s="83">
        <f>INDEX('Počty dní'!L:P,MATCH(E29,'Počty dní'!N:N,0),4)</f>
        <v>114</v>
      </c>
      <c r="W29" s="88">
        <f>V29*U29</f>
        <v>2245.7999999999997</v>
      </c>
    </row>
    <row r="30" spans="1:23" ht="15" thickBot="1" x14ac:dyDescent="0.35">
      <c r="A30" s="48" t="str">
        <f ca="1">CONCATENATE(INDIRECT("R[-3]C[0]",FALSE),"celkem")</f>
        <v>718celkem</v>
      </c>
      <c r="B30" s="49"/>
      <c r="C30" s="49" t="str">
        <f ca="1">INDIRECT("R[-1]C[12]",FALSE)</f>
        <v>Humpolec,,aut.nádr.</v>
      </c>
      <c r="D30" s="50"/>
      <c r="E30" s="49"/>
      <c r="F30" s="50"/>
      <c r="G30" s="103"/>
      <c r="H30" s="51"/>
      <c r="I30" s="52"/>
      <c r="J30" s="53" t="str">
        <f ca="1">INDIRECT("R[-3]C[0]",FALSE)</f>
        <v>S</v>
      </c>
      <c r="K30" s="54"/>
      <c r="L30" s="55"/>
      <c r="M30" s="56"/>
      <c r="N30" s="55"/>
      <c r="O30" s="57"/>
      <c r="P30" s="49"/>
      <c r="Q30" s="58">
        <f>SUM(Q26:Q29)</f>
        <v>0.18680555555555545</v>
      </c>
      <c r="R30" s="58">
        <f t="shared" ref="R30:T30" si="27">SUM(R26:R29)</f>
        <v>5.5555555555555358E-3</v>
      </c>
      <c r="S30" s="58">
        <f t="shared" si="27"/>
        <v>0.19236111111111098</v>
      </c>
      <c r="T30" s="58">
        <f t="shared" si="27"/>
        <v>0.34791666666666676</v>
      </c>
      <c r="U30" s="59">
        <f>SUM(U26:U29)</f>
        <v>148</v>
      </c>
      <c r="V30" s="60"/>
      <c r="W30" s="61">
        <f>SUM(W26:W29)</f>
        <v>16872</v>
      </c>
    </row>
    <row r="31" spans="1:23" x14ac:dyDescent="0.3">
      <c r="K31" s="6"/>
    </row>
    <row r="32" spans="1:23" ht="15" thickBot="1" x14ac:dyDescent="0.35">
      <c r="K32" s="6"/>
    </row>
    <row r="33" spans="1:23" x14ac:dyDescent="0.3">
      <c r="A33" s="62">
        <v>719</v>
      </c>
      <c r="B33" s="63">
        <v>7219</v>
      </c>
      <c r="C33" s="63" t="s">
        <v>46</v>
      </c>
      <c r="D33" s="63"/>
      <c r="E33" s="63" t="str">
        <f t="shared" ref="E33:E35" si="28">CONCATENATE(C33,D33)</f>
        <v>6+</v>
      </c>
      <c r="F33" s="63" t="s">
        <v>94</v>
      </c>
      <c r="G33" s="101">
        <v>101</v>
      </c>
      <c r="H33" s="63" t="str">
        <f t="shared" ref="H33:H36" si="29">CONCATENATE(F33,"/",G33)</f>
        <v>XXX270/101</v>
      </c>
      <c r="I33" s="63" t="s">
        <v>8</v>
      </c>
      <c r="J33" s="63" t="s">
        <v>8</v>
      </c>
      <c r="K33" s="64">
        <v>0.32500000000000001</v>
      </c>
      <c r="L33" s="65">
        <v>0.3263888888888889</v>
      </c>
      <c r="M33" s="63" t="s">
        <v>47</v>
      </c>
      <c r="N33" s="65">
        <v>0.3923611111111111</v>
      </c>
      <c r="O33" s="63" t="s">
        <v>32</v>
      </c>
      <c r="P33" s="66" t="str">
        <f t="shared" ref="P33:P35" si="30">IF(M34=O33,"OK","POZOR")</f>
        <v>OK</v>
      </c>
      <c r="Q33" s="67">
        <f t="shared" ref="Q33:Q36" si="31">IF(ISNUMBER(G33),N33-L33,IF(F33="přejezd",N33-L33,0))</f>
        <v>6.597222222222221E-2</v>
      </c>
      <c r="R33" s="67">
        <f t="shared" ref="R33:R36" si="32">IF(ISNUMBER(G33),L33-K33,0)</f>
        <v>1.388888888888884E-3</v>
      </c>
      <c r="S33" s="67">
        <f t="shared" ref="S33:S36" si="33">Q33+R33</f>
        <v>6.7361111111111094E-2</v>
      </c>
      <c r="T33" s="67"/>
      <c r="U33" s="63">
        <v>54.3</v>
      </c>
      <c r="V33" s="63">
        <f>INDEX('Počty dní'!L:P,MATCH(E33,'Počty dní'!N:N,0),4)</f>
        <v>114</v>
      </c>
      <c r="W33" s="68">
        <f>V33*U33</f>
        <v>6190.2</v>
      </c>
    </row>
    <row r="34" spans="1:23" x14ac:dyDescent="0.3">
      <c r="A34" s="69">
        <v>719</v>
      </c>
      <c r="B34" s="4">
        <v>7219</v>
      </c>
      <c r="C34" s="4" t="s">
        <v>46</v>
      </c>
      <c r="D34" s="4"/>
      <c r="E34" s="4" t="str">
        <f>CONCATENATE(C34,D34)</f>
        <v>6+</v>
      </c>
      <c r="F34" s="4" t="s">
        <v>94</v>
      </c>
      <c r="G34" s="102">
        <v>104</v>
      </c>
      <c r="H34" s="4" t="str">
        <f t="shared" si="29"/>
        <v>XXX270/104</v>
      </c>
      <c r="I34" s="4" t="s">
        <v>8</v>
      </c>
      <c r="J34" s="4" t="s">
        <v>8</v>
      </c>
      <c r="K34" s="7">
        <v>0.43611111111111112</v>
      </c>
      <c r="L34" s="5">
        <v>0.4381944444444445</v>
      </c>
      <c r="M34" s="4" t="s">
        <v>32</v>
      </c>
      <c r="N34" s="5">
        <v>0.50624999999999998</v>
      </c>
      <c r="O34" s="4" t="s">
        <v>47</v>
      </c>
      <c r="P34" s="14" t="str">
        <f t="shared" si="30"/>
        <v>OK</v>
      </c>
      <c r="Q34" s="15">
        <f t="shared" si="31"/>
        <v>6.805555555555548E-2</v>
      </c>
      <c r="R34" s="15">
        <f t="shared" si="32"/>
        <v>2.0833333333333814E-3</v>
      </c>
      <c r="S34" s="15">
        <f t="shared" si="33"/>
        <v>7.0138888888888862E-2</v>
      </c>
      <c r="T34" s="15">
        <f t="shared" ref="T34:T36" si="34">K34-N33</f>
        <v>4.3750000000000011E-2</v>
      </c>
      <c r="U34" s="4">
        <v>54.3</v>
      </c>
      <c r="V34" s="4">
        <f>INDEX('Počty dní'!L:P,MATCH(E34,'Počty dní'!N:N,0),4)</f>
        <v>114</v>
      </c>
      <c r="W34" s="70">
        <f>V34*U34</f>
        <v>6190.2</v>
      </c>
    </row>
    <row r="35" spans="1:23" x14ac:dyDescent="0.3">
      <c r="A35" s="69">
        <v>719</v>
      </c>
      <c r="B35" s="4">
        <v>7219</v>
      </c>
      <c r="C35" s="4" t="s">
        <v>46</v>
      </c>
      <c r="D35" s="4"/>
      <c r="E35" s="4" t="str">
        <f t="shared" si="28"/>
        <v>6+</v>
      </c>
      <c r="F35" s="4" t="s">
        <v>94</v>
      </c>
      <c r="G35" s="102">
        <v>105</v>
      </c>
      <c r="H35" s="4" t="str">
        <f t="shared" si="29"/>
        <v>XXX270/105</v>
      </c>
      <c r="I35" s="4" t="s">
        <v>8</v>
      </c>
      <c r="J35" s="4" t="s">
        <v>8</v>
      </c>
      <c r="K35" s="7">
        <v>0.65833333333333333</v>
      </c>
      <c r="L35" s="5">
        <v>0.65972222222222221</v>
      </c>
      <c r="M35" s="4" t="s">
        <v>47</v>
      </c>
      <c r="N35" s="5">
        <v>0.72569444444444442</v>
      </c>
      <c r="O35" s="4" t="s">
        <v>32</v>
      </c>
      <c r="P35" s="14" t="str">
        <f t="shared" si="30"/>
        <v>OK</v>
      </c>
      <c r="Q35" s="15">
        <f t="shared" si="31"/>
        <v>6.597222222222221E-2</v>
      </c>
      <c r="R35" s="15">
        <f t="shared" si="32"/>
        <v>1.388888888888884E-3</v>
      </c>
      <c r="S35" s="15">
        <f t="shared" si="33"/>
        <v>6.7361111111111094E-2</v>
      </c>
      <c r="T35" s="15">
        <f t="shared" si="34"/>
        <v>0.15208333333333335</v>
      </c>
      <c r="U35" s="4">
        <v>54.3</v>
      </c>
      <c r="V35" s="4">
        <f>INDEX('Počty dní'!L:P,MATCH(E35,'Počty dní'!N:N,0),4)</f>
        <v>114</v>
      </c>
      <c r="W35" s="70">
        <f>V35*U35</f>
        <v>6190.2</v>
      </c>
    </row>
    <row r="36" spans="1:23" ht="15" thickBot="1" x14ac:dyDescent="0.35">
      <c r="A36" s="82">
        <v>719</v>
      </c>
      <c r="B36" s="83">
        <v>7219</v>
      </c>
      <c r="C36" s="83" t="s">
        <v>46</v>
      </c>
      <c r="D36" s="83"/>
      <c r="E36" s="83" t="str">
        <f>CONCATENATE(C36,D36)</f>
        <v>6+</v>
      </c>
      <c r="F36" s="83" t="s">
        <v>94</v>
      </c>
      <c r="G36" s="105">
        <v>108</v>
      </c>
      <c r="H36" s="83" t="str">
        <f t="shared" si="29"/>
        <v>XXX270/108</v>
      </c>
      <c r="I36" s="83" t="s">
        <v>8</v>
      </c>
      <c r="J36" s="83" t="s">
        <v>8</v>
      </c>
      <c r="K36" s="84">
        <v>0.76944444444444438</v>
      </c>
      <c r="L36" s="85">
        <v>0.7715277777777777</v>
      </c>
      <c r="M36" s="83" t="s">
        <v>32</v>
      </c>
      <c r="N36" s="85">
        <v>0.83958333333333324</v>
      </c>
      <c r="O36" s="83" t="s">
        <v>47</v>
      </c>
      <c r="P36" s="86"/>
      <c r="Q36" s="87">
        <f t="shared" si="31"/>
        <v>6.8055555555555536E-2</v>
      </c>
      <c r="R36" s="87">
        <f t="shared" si="32"/>
        <v>2.0833333333333259E-3</v>
      </c>
      <c r="S36" s="87">
        <f t="shared" si="33"/>
        <v>7.0138888888888862E-2</v>
      </c>
      <c r="T36" s="87">
        <f t="shared" si="34"/>
        <v>4.3749999999999956E-2</v>
      </c>
      <c r="U36" s="83">
        <v>54.3</v>
      </c>
      <c r="V36" s="83">
        <f>INDEX('Počty dní'!L:P,MATCH(E36,'Počty dní'!N:N,0),4)</f>
        <v>114</v>
      </c>
      <c r="W36" s="88">
        <f>V36*U36</f>
        <v>6190.2</v>
      </c>
    </row>
    <row r="37" spans="1:23" ht="15" thickBot="1" x14ac:dyDescent="0.35">
      <c r="A37" s="48" t="str">
        <f ca="1">CONCATENATE(INDIRECT("R[-3]C[0]",FALSE),"celkem")</f>
        <v>719celkem</v>
      </c>
      <c r="B37" s="49"/>
      <c r="C37" s="49" t="str">
        <f ca="1">INDIRECT("R[-1]C[12]",FALSE)</f>
        <v>Světlá n.Sáz.,,žel.st.</v>
      </c>
      <c r="D37" s="50"/>
      <c r="E37" s="49"/>
      <c r="F37" s="50"/>
      <c r="G37" s="103"/>
      <c r="H37" s="51"/>
      <c r="I37" s="52"/>
      <c r="J37" s="53" t="str">
        <f ca="1">INDIRECT("R[-3]C[0]",FALSE)</f>
        <v>S</v>
      </c>
      <c r="K37" s="54"/>
      <c r="L37" s="55"/>
      <c r="M37" s="56"/>
      <c r="N37" s="55"/>
      <c r="O37" s="57"/>
      <c r="P37" s="49"/>
      <c r="Q37" s="58">
        <f>SUM(Q33:Q36)</f>
        <v>0.26805555555555544</v>
      </c>
      <c r="R37" s="58">
        <f t="shared" ref="R37" si="35">SUM(R33:R36)</f>
        <v>6.9444444444444753E-3</v>
      </c>
      <c r="S37" s="58">
        <f t="shared" ref="S37" si="36">SUM(S33:S36)</f>
        <v>0.27499999999999991</v>
      </c>
      <c r="T37" s="58">
        <f t="shared" ref="T37" si="37">SUM(T33:T36)</f>
        <v>0.23958333333333331</v>
      </c>
      <c r="U37" s="59">
        <f>SUM(U33:U36)</f>
        <v>217.2</v>
      </c>
      <c r="V37" s="60"/>
      <c r="W37" s="61">
        <f>SUM(W33:W36)</f>
        <v>24760.799999999999</v>
      </c>
    </row>
    <row r="38" spans="1:23" x14ac:dyDescent="0.3">
      <c r="K38" s="1"/>
      <c r="L38" s="1"/>
      <c r="N38" s="1"/>
      <c r="Q38" s="1"/>
    </row>
    <row r="39" spans="1:23" ht="15" thickBot="1" x14ac:dyDescent="0.35"/>
    <row r="40" spans="1:23" x14ac:dyDescent="0.3">
      <c r="A40" s="62">
        <v>724</v>
      </c>
      <c r="B40" s="63">
        <v>7224</v>
      </c>
      <c r="C40" s="63" t="s">
        <v>46</v>
      </c>
      <c r="D40" s="63"/>
      <c r="E40" s="63" t="str">
        <f t="shared" ref="E40:E59" si="38">CONCATENATE(C40,D40)</f>
        <v>6+</v>
      </c>
      <c r="F40" s="63" t="s">
        <v>95</v>
      </c>
      <c r="G40" s="101">
        <v>152</v>
      </c>
      <c r="H40" s="63" t="str">
        <f t="shared" ref="H40:H41" si="39">CONCATENATE(F40,"/",G40)</f>
        <v>XXX865/152</v>
      </c>
      <c r="I40" s="63" t="s">
        <v>8</v>
      </c>
      <c r="J40" s="63" t="s">
        <v>8</v>
      </c>
      <c r="K40" s="64">
        <v>0.31180555555555556</v>
      </c>
      <c r="L40" s="65">
        <v>0.3125</v>
      </c>
      <c r="M40" s="63" t="s">
        <v>51</v>
      </c>
      <c r="N40" s="65">
        <v>0.31875000000000003</v>
      </c>
      <c r="O40" s="63" t="s">
        <v>49</v>
      </c>
      <c r="P40" s="66" t="str">
        <f t="shared" ref="P40:P41" si="40">IF(M41=O40,"OK","POZOR")</f>
        <v>OK</v>
      </c>
      <c r="Q40" s="67">
        <f t="shared" ref="Q40:Q41" si="41">IF(ISNUMBER(G40),N40-L40,IF(F40="přejezd",N40-L40,0))</f>
        <v>6.2500000000000333E-3</v>
      </c>
      <c r="R40" s="67">
        <f t="shared" ref="R40:R41" si="42">IF(ISNUMBER(G40),L40-K40,0)</f>
        <v>6.9444444444444198E-4</v>
      </c>
      <c r="S40" s="67">
        <f t="shared" ref="S40:S41" si="43">Q40+R40</f>
        <v>6.9444444444444753E-3</v>
      </c>
      <c r="T40" s="67"/>
      <c r="U40" s="63">
        <v>3.1</v>
      </c>
      <c r="V40" s="63">
        <f>INDEX('Počty dní'!L:P,MATCH(E40,'Počty dní'!N:N,0),4)</f>
        <v>114</v>
      </c>
      <c r="W40" s="68">
        <f>V40*U40</f>
        <v>353.40000000000003</v>
      </c>
    </row>
    <row r="41" spans="1:23" x14ac:dyDescent="0.3">
      <c r="A41" s="69">
        <v>724</v>
      </c>
      <c r="B41" s="4">
        <v>7224</v>
      </c>
      <c r="C41" s="4" t="s">
        <v>46</v>
      </c>
      <c r="D41" s="4"/>
      <c r="E41" s="4" t="str">
        <f t="shared" si="38"/>
        <v>6+</v>
      </c>
      <c r="F41" s="4" t="s">
        <v>95</v>
      </c>
      <c r="G41" s="102">
        <v>151</v>
      </c>
      <c r="H41" s="4" t="str">
        <f t="shared" si="39"/>
        <v>XXX865/151</v>
      </c>
      <c r="I41" s="4" t="s">
        <v>8</v>
      </c>
      <c r="J41" s="4" t="s">
        <v>8</v>
      </c>
      <c r="K41" s="7">
        <v>0.32500000000000001</v>
      </c>
      <c r="L41" s="5">
        <v>0.3263888888888889</v>
      </c>
      <c r="M41" s="4" t="s">
        <v>49</v>
      </c>
      <c r="N41" s="5">
        <v>0.33124999999999999</v>
      </c>
      <c r="O41" s="4" t="s">
        <v>51</v>
      </c>
      <c r="P41" s="14" t="str">
        <f t="shared" si="40"/>
        <v>OK</v>
      </c>
      <c r="Q41" s="15">
        <f t="shared" si="41"/>
        <v>4.8611111111110938E-3</v>
      </c>
      <c r="R41" s="15">
        <f t="shared" si="42"/>
        <v>1.388888888888884E-3</v>
      </c>
      <c r="S41" s="15">
        <f t="shared" si="43"/>
        <v>6.2499999999999778E-3</v>
      </c>
      <c r="T41" s="15">
        <f t="shared" ref="T41" si="44">K41-N40</f>
        <v>6.2499999999999778E-3</v>
      </c>
      <c r="U41" s="4">
        <v>3.2</v>
      </c>
      <c r="V41" s="4">
        <f>INDEX('Počty dní'!L:P,MATCH(E41,'Počty dní'!N:N,0),4)</f>
        <v>114</v>
      </c>
      <c r="W41" s="70">
        <f>V41*U41</f>
        <v>364.8</v>
      </c>
    </row>
    <row r="42" spans="1:23" x14ac:dyDescent="0.3">
      <c r="A42" s="69">
        <v>724</v>
      </c>
      <c r="B42" s="4">
        <v>7224</v>
      </c>
      <c r="C42" s="4" t="s">
        <v>46</v>
      </c>
      <c r="D42" s="4"/>
      <c r="E42" s="4" t="str">
        <f t="shared" si="38"/>
        <v>6+</v>
      </c>
      <c r="F42" s="4" t="s">
        <v>95</v>
      </c>
      <c r="G42" s="102">
        <v>154</v>
      </c>
      <c r="H42" s="4" t="str">
        <f t="shared" ref="H42:H59" si="45">CONCATENATE(F42,"/",G42)</f>
        <v>XXX865/154</v>
      </c>
      <c r="I42" s="4" t="s">
        <v>8</v>
      </c>
      <c r="J42" s="4" t="s">
        <v>8</v>
      </c>
      <c r="K42" s="7">
        <v>0.33124999999999999</v>
      </c>
      <c r="L42" s="5">
        <v>0.33194444444444443</v>
      </c>
      <c r="M42" s="4" t="s">
        <v>51</v>
      </c>
      <c r="N42" s="5">
        <v>0.33749999999999997</v>
      </c>
      <c r="O42" s="4" t="s">
        <v>49</v>
      </c>
      <c r="P42" s="14" t="str">
        <f t="shared" ref="P42:P58" si="46">IF(M43=O42,"OK","POZOR")</f>
        <v>OK</v>
      </c>
      <c r="Q42" s="15">
        <f t="shared" ref="Q42:Q59" si="47">IF(ISNUMBER(G42),N42-L42,IF(F42="přejezd",N42-L42,0))</f>
        <v>5.5555555555555358E-3</v>
      </c>
      <c r="R42" s="15">
        <f t="shared" ref="R42:R59" si="48">IF(ISNUMBER(G42),L42-K42,0)</f>
        <v>6.9444444444444198E-4</v>
      </c>
      <c r="S42" s="15">
        <f t="shared" ref="S42:S59" si="49">Q42+R42</f>
        <v>6.2499999999999778E-3</v>
      </c>
      <c r="T42" s="15">
        <f t="shared" ref="T42:T59" si="50">K42-N41</f>
        <v>0</v>
      </c>
      <c r="U42" s="4">
        <v>3.1</v>
      </c>
      <c r="V42" s="4">
        <f>INDEX('Počty dní'!L:P,MATCH(E42,'Počty dní'!N:N,0),4)</f>
        <v>114</v>
      </c>
      <c r="W42" s="70">
        <f t="shared" ref="W42:W59" si="51">V42*U42</f>
        <v>353.40000000000003</v>
      </c>
    </row>
    <row r="43" spans="1:23" x14ac:dyDescent="0.3">
      <c r="A43" s="69">
        <v>724</v>
      </c>
      <c r="B43" s="4">
        <v>7224</v>
      </c>
      <c r="C43" s="4" t="s">
        <v>46</v>
      </c>
      <c r="D43" s="4"/>
      <c r="E43" s="4" t="str">
        <f t="shared" si="38"/>
        <v>6+</v>
      </c>
      <c r="F43" s="4" t="s">
        <v>95</v>
      </c>
      <c r="G43" s="102">
        <v>153</v>
      </c>
      <c r="H43" s="4" t="str">
        <f t="shared" si="45"/>
        <v>XXX865/153</v>
      </c>
      <c r="I43" s="4" t="s">
        <v>8</v>
      </c>
      <c r="J43" s="4" t="s">
        <v>8</v>
      </c>
      <c r="K43" s="7">
        <v>0.3444444444444445</v>
      </c>
      <c r="L43" s="5">
        <v>0.34583333333333338</v>
      </c>
      <c r="M43" s="4" t="s">
        <v>49</v>
      </c>
      <c r="N43" s="5">
        <v>0.35069444444444442</v>
      </c>
      <c r="O43" s="4" t="s">
        <v>51</v>
      </c>
      <c r="P43" s="14" t="str">
        <f t="shared" si="46"/>
        <v>OK</v>
      </c>
      <c r="Q43" s="15">
        <f t="shared" si="47"/>
        <v>4.8611111111110383E-3</v>
      </c>
      <c r="R43" s="15">
        <f t="shared" si="48"/>
        <v>1.388888888888884E-3</v>
      </c>
      <c r="S43" s="15">
        <f t="shared" si="49"/>
        <v>6.2499999999999223E-3</v>
      </c>
      <c r="T43" s="15">
        <f t="shared" si="50"/>
        <v>6.9444444444445308E-3</v>
      </c>
      <c r="U43" s="4">
        <v>3.2</v>
      </c>
      <c r="V43" s="4">
        <f>INDEX('Počty dní'!L:P,MATCH(E43,'Počty dní'!N:N,0),4)</f>
        <v>114</v>
      </c>
      <c r="W43" s="70">
        <f t="shared" si="51"/>
        <v>364.8</v>
      </c>
    </row>
    <row r="44" spans="1:23" x14ac:dyDescent="0.3">
      <c r="A44" s="69">
        <v>724</v>
      </c>
      <c r="B44" s="4">
        <v>7224</v>
      </c>
      <c r="C44" s="4" t="s">
        <v>46</v>
      </c>
      <c r="D44" s="4"/>
      <c r="E44" s="4" t="str">
        <f t="shared" si="38"/>
        <v>6+</v>
      </c>
      <c r="F44" s="4" t="s">
        <v>95</v>
      </c>
      <c r="G44" s="102">
        <v>156</v>
      </c>
      <c r="H44" s="4" t="str">
        <f t="shared" si="45"/>
        <v>XXX865/156</v>
      </c>
      <c r="I44" s="4" t="s">
        <v>8</v>
      </c>
      <c r="J44" s="4" t="s">
        <v>8</v>
      </c>
      <c r="K44" s="7">
        <v>0.47847222222222219</v>
      </c>
      <c r="L44" s="5">
        <v>0.47916666666666663</v>
      </c>
      <c r="M44" s="4" t="s">
        <v>51</v>
      </c>
      <c r="N44" s="5">
        <v>0.48541666666666666</v>
      </c>
      <c r="O44" s="4" t="s">
        <v>49</v>
      </c>
      <c r="P44" s="14" t="str">
        <f t="shared" si="46"/>
        <v>OK</v>
      </c>
      <c r="Q44" s="15">
        <f t="shared" si="47"/>
        <v>6.2500000000000333E-3</v>
      </c>
      <c r="R44" s="15">
        <f t="shared" si="48"/>
        <v>6.9444444444444198E-4</v>
      </c>
      <c r="S44" s="15">
        <f t="shared" si="49"/>
        <v>6.9444444444444753E-3</v>
      </c>
      <c r="T44" s="15">
        <f t="shared" si="50"/>
        <v>0.12777777777777777</v>
      </c>
      <c r="U44" s="4">
        <v>3.1</v>
      </c>
      <c r="V44" s="4">
        <f>INDEX('Počty dní'!L:P,MATCH(E44,'Počty dní'!N:N,0),4)</f>
        <v>114</v>
      </c>
      <c r="W44" s="70">
        <f t="shared" si="51"/>
        <v>353.40000000000003</v>
      </c>
    </row>
    <row r="45" spans="1:23" x14ac:dyDescent="0.3">
      <c r="A45" s="69">
        <v>724</v>
      </c>
      <c r="B45" s="4">
        <v>7224</v>
      </c>
      <c r="C45" s="4" t="s">
        <v>46</v>
      </c>
      <c r="D45" s="4"/>
      <c r="E45" s="4" t="str">
        <f t="shared" si="38"/>
        <v>6+</v>
      </c>
      <c r="F45" s="4" t="s">
        <v>95</v>
      </c>
      <c r="G45" s="102">
        <v>155</v>
      </c>
      <c r="H45" s="4" t="str">
        <f t="shared" si="45"/>
        <v>XXX865/155</v>
      </c>
      <c r="I45" s="4" t="s">
        <v>8</v>
      </c>
      <c r="J45" s="4" t="s">
        <v>8</v>
      </c>
      <c r="K45" s="7">
        <v>0.4916666666666667</v>
      </c>
      <c r="L45" s="5">
        <v>0.49305555555555558</v>
      </c>
      <c r="M45" s="4" t="s">
        <v>49</v>
      </c>
      <c r="N45" s="5">
        <v>0.49791666666666667</v>
      </c>
      <c r="O45" s="4" t="s">
        <v>51</v>
      </c>
      <c r="P45" s="14" t="str">
        <f t="shared" si="46"/>
        <v>OK</v>
      </c>
      <c r="Q45" s="15">
        <f t="shared" si="47"/>
        <v>4.8611111111110938E-3</v>
      </c>
      <c r="R45" s="15">
        <f t="shared" si="48"/>
        <v>1.388888888888884E-3</v>
      </c>
      <c r="S45" s="15">
        <f t="shared" si="49"/>
        <v>6.2499999999999778E-3</v>
      </c>
      <c r="T45" s="15">
        <f t="shared" si="50"/>
        <v>6.2500000000000333E-3</v>
      </c>
      <c r="U45" s="4">
        <v>3.2</v>
      </c>
      <c r="V45" s="4">
        <f>INDEX('Počty dní'!L:P,MATCH(E45,'Počty dní'!N:N,0),4)</f>
        <v>114</v>
      </c>
      <c r="W45" s="70">
        <f t="shared" si="51"/>
        <v>364.8</v>
      </c>
    </row>
    <row r="46" spans="1:23" x14ac:dyDescent="0.3">
      <c r="A46" s="69">
        <v>724</v>
      </c>
      <c r="B46" s="4">
        <v>7224</v>
      </c>
      <c r="C46" s="4" t="s">
        <v>46</v>
      </c>
      <c r="D46" s="4"/>
      <c r="E46" s="4" t="str">
        <f t="shared" si="38"/>
        <v>6+</v>
      </c>
      <c r="F46" s="4" t="s">
        <v>95</v>
      </c>
      <c r="G46" s="102">
        <v>158</v>
      </c>
      <c r="H46" s="4" t="str">
        <f t="shared" si="45"/>
        <v>XXX865/158</v>
      </c>
      <c r="I46" s="4" t="s">
        <v>8</v>
      </c>
      <c r="J46" s="4" t="s">
        <v>8</v>
      </c>
      <c r="K46" s="7">
        <v>0.49791666666666667</v>
      </c>
      <c r="L46" s="5">
        <v>0.49861111111111112</v>
      </c>
      <c r="M46" s="4" t="s">
        <v>51</v>
      </c>
      <c r="N46" s="5">
        <v>0.50416666666666665</v>
      </c>
      <c r="O46" s="4" t="s">
        <v>49</v>
      </c>
      <c r="P46" s="14" t="str">
        <f t="shared" si="46"/>
        <v>OK</v>
      </c>
      <c r="Q46" s="15">
        <f t="shared" si="47"/>
        <v>5.5555555555555358E-3</v>
      </c>
      <c r="R46" s="15">
        <f t="shared" si="48"/>
        <v>6.9444444444444198E-4</v>
      </c>
      <c r="S46" s="15">
        <f t="shared" si="49"/>
        <v>6.2499999999999778E-3</v>
      </c>
      <c r="T46" s="15">
        <f t="shared" si="50"/>
        <v>0</v>
      </c>
      <c r="U46" s="4">
        <v>3.1</v>
      </c>
      <c r="V46" s="4">
        <f>INDEX('Počty dní'!L:P,MATCH(E46,'Počty dní'!N:N,0),4)</f>
        <v>114</v>
      </c>
      <c r="W46" s="70">
        <f t="shared" si="51"/>
        <v>353.40000000000003</v>
      </c>
    </row>
    <row r="47" spans="1:23" x14ac:dyDescent="0.3">
      <c r="A47" s="69">
        <v>724</v>
      </c>
      <c r="B47" s="4">
        <v>7224</v>
      </c>
      <c r="C47" s="4" t="s">
        <v>46</v>
      </c>
      <c r="D47" s="4"/>
      <c r="E47" s="4" t="str">
        <f t="shared" si="38"/>
        <v>6+</v>
      </c>
      <c r="F47" s="4" t="s">
        <v>95</v>
      </c>
      <c r="G47" s="102">
        <v>157</v>
      </c>
      <c r="H47" s="4" t="str">
        <f t="shared" si="45"/>
        <v>XXX865/157</v>
      </c>
      <c r="I47" s="4" t="s">
        <v>8</v>
      </c>
      <c r="J47" s="4" t="s">
        <v>8</v>
      </c>
      <c r="K47" s="7">
        <v>0.51111111111111118</v>
      </c>
      <c r="L47" s="5">
        <v>0.51250000000000007</v>
      </c>
      <c r="M47" s="4" t="s">
        <v>49</v>
      </c>
      <c r="N47" s="5">
        <v>0.51736111111111105</v>
      </c>
      <c r="O47" s="4" t="s">
        <v>51</v>
      </c>
      <c r="P47" s="14" t="str">
        <f t="shared" si="46"/>
        <v>OK</v>
      </c>
      <c r="Q47" s="15">
        <f t="shared" si="47"/>
        <v>4.8611111111109828E-3</v>
      </c>
      <c r="R47" s="15">
        <f t="shared" si="48"/>
        <v>1.388888888888884E-3</v>
      </c>
      <c r="S47" s="15">
        <f t="shared" si="49"/>
        <v>6.2499999999998668E-3</v>
      </c>
      <c r="T47" s="15">
        <f t="shared" si="50"/>
        <v>6.9444444444445308E-3</v>
      </c>
      <c r="U47" s="4">
        <v>3.2</v>
      </c>
      <c r="V47" s="4">
        <f>INDEX('Počty dní'!L:P,MATCH(E47,'Počty dní'!N:N,0),4)</f>
        <v>114</v>
      </c>
      <c r="W47" s="70">
        <f t="shared" si="51"/>
        <v>364.8</v>
      </c>
    </row>
    <row r="48" spans="1:23" x14ac:dyDescent="0.3">
      <c r="A48" s="69">
        <v>724</v>
      </c>
      <c r="B48" s="4">
        <v>7224</v>
      </c>
      <c r="C48" s="4" t="s">
        <v>46</v>
      </c>
      <c r="D48" s="4"/>
      <c r="E48" s="4" t="str">
        <f t="shared" si="38"/>
        <v>6+</v>
      </c>
      <c r="F48" s="4" t="s">
        <v>95</v>
      </c>
      <c r="G48" s="102">
        <v>160</v>
      </c>
      <c r="H48" s="4" t="str">
        <f t="shared" si="45"/>
        <v>XXX865/160</v>
      </c>
      <c r="I48" s="4" t="s">
        <v>8</v>
      </c>
      <c r="J48" s="4" t="s">
        <v>8</v>
      </c>
      <c r="K48" s="7">
        <v>0.64513888888888882</v>
      </c>
      <c r="L48" s="5">
        <v>0.64583333333333326</v>
      </c>
      <c r="M48" s="4" t="s">
        <v>51</v>
      </c>
      <c r="N48" s="5">
        <v>0.65208333333333335</v>
      </c>
      <c r="O48" s="4" t="s">
        <v>49</v>
      </c>
      <c r="P48" s="14" t="str">
        <f t="shared" ref="P48" si="52">IF(M49=O48,"OK","POZOR")</f>
        <v>OK</v>
      </c>
      <c r="Q48" s="15">
        <f t="shared" ref="Q48" si="53">IF(ISNUMBER(G48),N48-L48,IF(F48="přejezd",N48-L48,0))</f>
        <v>6.2500000000000888E-3</v>
      </c>
      <c r="R48" s="15">
        <f t="shared" ref="R48" si="54">IF(ISNUMBER(G48),L48-K48,0)</f>
        <v>6.9444444444444198E-4</v>
      </c>
      <c r="S48" s="15">
        <f t="shared" ref="S48" si="55">Q48+R48</f>
        <v>6.9444444444445308E-3</v>
      </c>
      <c r="T48" s="15">
        <f t="shared" ref="T48" si="56">K48-N47</f>
        <v>0.12777777777777777</v>
      </c>
      <c r="U48" s="4">
        <v>3.1</v>
      </c>
      <c r="V48" s="4">
        <f>INDEX('Počty dní'!L:P,MATCH(E48,'Počty dní'!N:N,0),4)</f>
        <v>114</v>
      </c>
      <c r="W48" s="70">
        <f t="shared" si="51"/>
        <v>353.40000000000003</v>
      </c>
    </row>
    <row r="49" spans="1:23" x14ac:dyDescent="0.3">
      <c r="A49" s="69">
        <v>724</v>
      </c>
      <c r="B49" s="4">
        <v>7224</v>
      </c>
      <c r="C49" s="4" t="s">
        <v>46</v>
      </c>
      <c r="D49" s="4"/>
      <c r="E49" s="4" t="str">
        <f t="shared" si="38"/>
        <v>6+</v>
      </c>
      <c r="F49" s="4" t="s">
        <v>95</v>
      </c>
      <c r="G49" s="102">
        <v>159</v>
      </c>
      <c r="H49" s="4" t="str">
        <f t="shared" si="45"/>
        <v>XXX865/159</v>
      </c>
      <c r="I49" s="4" t="s">
        <v>8</v>
      </c>
      <c r="J49" s="4" t="s">
        <v>8</v>
      </c>
      <c r="K49" s="7">
        <v>0.65833333333333333</v>
      </c>
      <c r="L49" s="5">
        <v>0.65972222222222221</v>
      </c>
      <c r="M49" s="4" t="s">
        <v>49</v>
      </c>
      <c r="N49" s="5">
        <v>0.6645833333333333</v>
      </c>
      <c r="O49" s="4" t="s">
        <v>51</v>
      </c>
      <c r="P49" s="14" t="str">
        <f t="shared" si="46"/>
        <v>OK</v>
      </c>
      <c r="Q49" s="15">
        <f t="shared" si="47"/>
        <v>4.8611111111110938E-3</v>
      </c>
      <c r="R49" s="15">
        <f t="shared" si="48"/>
        <v>1.388888888888884E-3</v>
      </c>
      <c r="S49" s="15">
        <f t="shared" si="49"/>
        <v>6.2499999999999778E-3</v>
      </c>
      <c r="T49" s="15">
        <f t="shared" si="50"/>
        <v>6.2499999999999778E-3</v>
      </c>
      <c r="U49" s="4">
        <v>3.2</v>
      </c>
      <c r="V49" s="4">
        <f>INDEX('Počty dní'!L:P,MATCH(E49,'Počty dní'!N:N,0),4)</f>
        <v>114</v>
      </c>
      <c r="W49" s="70">
        <f t="shared" si="51"/>
        <v>364.8</v>
      </c>
    </row>
    <row r="50" spans="1:23" x14ac:dyDescent="0.3">
      <c r="A50" s="69">
        <v>724</v>
      </c>
      <c r="B50" s="4">
        <v>7224</v>
      </c>
      <c r="C50" s="4" t="s">
        <v>46</v>
      </c>
      <c r="D50" s="4"/>
      <c r="E50" s="4" t="str">
        <f t="shared" si="38"/>
        <v>6+</v>
      </c>
      <c r="F50" s="4" t="s">
        <v>95</v>
      </c>
      <c r="G50" s="102">
        <v>162</v>
      </c>
      <c r="H50" s="4" t="str">
        <f t="shared" si="45"/>
        <v>XXX865/162</v>
      </c>
      <c r="I50" s="4" t="s">
        <v>8</v>
      </c>
      <c r="J50" s="4" t="s">
        <v>8</v>
      </c>
      <c r="K50" s="7">
        <v>0.6645833333333333</v>
      </c>
      <c r="L50" s="5">
        <v>0.66527777777777775</v>
      </c>
      <c r="M50" s="4" t="s">
        <v>51</v>
      </c>
      <c r="N50" s="5">
        <v>0.67083333333333328</v>
      </c>
      <c r="O50" s="4" t="s">
        <v>49</v>
      </c>
      <c r="P50" s="14" t="str">
        <f t="shared" ref="P50:P57" si="57">IF(M51=O50,"OK","POZOR")</f>
        <v>OK</v>
      </c>
      <c r="Q50" s="15">
        <f t="shared" ref="Q50:Q57" si="58">IF(ISNUMBER(G50),N50-L50,IF(F50="přejezd",N50-L50,0))</f>
        <v>5.5555555555555358E-3</v>
      </c>
      <c r="R50" s="15">
        <f t="shared" ref="R50:R57" si="59">IF(ISNUMBER(G50),L50-K50,0)</f>
        <v>6.9444444444444198E-4</v>
      </c>
      <c r="S50" s="15">
        <f t="shared" ref="S50:S57" si="60">Q50+R50</f>
        <v>6.2499999999999778E-3</v>
      </c>
      <c r="T50" s="15">
        <f t="shared" ref="T50:T57" si="61">K50-N49</f>
        <v>0</v>
      </c>
      <c r="U50" s="4">
        <v>3.1</v>
      </c>
      <c r="V50" s="4">
        <f>INDEX('Počty dní'!L:P,MATCH(E50,'Počty dní'!N:N,0),4)</f>
        <v>114</v>
      </c>
      <c r="W50" s="70">
        <f t="shared" si="51"/>
        <v>353.40000000000003</v>
      </c>
    </row>
    <row r="51" spans="1:23" x14ac:dyDescent="0.3">
      <c r="A51" s="69">
        <v>724</v>
      </c>
      <c r="B51" s="4">
        <v>7224</v>
      </c>
      <c r="C51" s="4" t="s">
        <v>46</v>
      </c>
      <c r="D51" s="4"/>
      <c r="E51" s="4" t="str">
        <f t="shared" si="38"/>
        <v>6+</v>
      </c>
      <c r="F51" s="4" t="s">
        <v>95</v>
      </c>
      <c r="G51" s="102">
        <v>161</v>
      </c>
      <c r="H51" s="4" t="str">
        <f t="shared" si="45"/>
        <v>XXX865/161</v>
      </c>
      <c r="I51" s="4" t="s">
        <v>8</v>
      </c>
      <c r="J51" s="4" t="s">
        <v>8</v>
      </c>
      <c r="K51" s="7">
        <v>0.67777777777777781</v>
      </c>
      <c r="L51" s="5">
        <v>0.6791666666666667</v>
      </c>
      <c r="M51" s="4" t="s">
        <v>49</v>
      </c>
      <c r="N51" s="5">
        <v>0.68402777777777768</v>
      </c>
      <c r="O51" s="4" t="s">
        <v>51</v>
      </c>
      <c r="P51" s="14" t="str">
        <f t="shared" si="57"/>
        <v>OK</v>
      </c>
      <c r="Q51" s="15">
        <f t="shared" si="58"/>
        <v>4.8611111111109828E-3</v>
      </c>
      <c r="R51" s="15">
        <f t="shared" si="59"/>
        <v>1.388888888888884E-3</v>
      </c>
      <c r="S51" s="15">
        <f t="shared" si="60"/>
        <v>6.2499999999998668E-3</v>
      </c>
      <c r="T51" s="15">
        <f t="shared" si="61"/>
        <v>6.9444444444445308E-3</v>
      </c>
      <c r="U51" s="4">
        <v>3.2</v>
      </c>
      <c r="V51" s="4">
        <f>INDEX('Počty dní'!L:P,MATCH(E51,'Počty dní'!N:N,0),4)</f>
        <v>114</v>
      </c>
      <c r="W51" s="70">
        <f t="shared" si="51"/>
        <v>364.8</v>
      </c>
    </row>
    <row r="52" spans="1:23" x14ac:dyDescent="0.3">
      <c r="A52" s="69">
        <v>724</v>
      </c>
      <c r="B52" s="4">
        <v>7224</v>
      </c>
      <c r="C52" s="4" t="s">
        <v>45</v>
      </c>
      <c r="D52" s="4"/>
      <c r="E52" s="4" t="str">
        <f t="shared" si="38"/>
        <v>+</v>
      </c>
      <c r="F52" s="4" t="s">
        <v>92</v>
      </c>
      <c r="G52" s="102"/>
      <c r="H52" s="4" t="str">
        <f t="shared" si="45"/>
        <v>přejezd/</v>
      </c>
      <c r="I52" s="4"/>
      <c r="J52" s="4" t="s">
        <v>8</v>
      </c>
      <c r="K52" s="7">
        <v>0.68402777777777779</v>
      </c>
      <c r="L52" s="5">
        <v>0.68402777777777779</v>
      </c>
      <c r="M52" s="4" t="s">
        <v>51</v>
      </c>
      <c r="N52" s="5">
        <v>0.68611111111111101</v>
      </c>
      <c r="O52" s="4" t="s">
        <v>32</v>
      </c>
      <c r="P52" s="14" t="str">
        <f t="shared" si="57"/>
        <v>OK</v>
      </c>
      <c r="Q52" s="15">
        <f t="shared" si="58"/>
        <v>2.0833333333332149E-3</v>
      </c>
      <c r="R52" s="15">
        <f t="shared" si="59"/>
        <v>0</v>
      </c>
      <c r="S52" s="15">
        <f t="shared" si="60"/>
        <v>2.0833333333332149E-3</v>
      </c>
      <c r="T52" s="15">
        <f t="shared" si="61"/>
        <v>0</v>
      </c>
      <c r="U52" s="4">
        <v>0</v>
      </c>
      <c r="V52" s="4">
        <f>INDEX('Počty dní'!L:P,MATCH(E52,'Počty dní'!N:N,0),4)</f>
        <v>62</v>
      </c>
      <c r="W52" s="70">
        <f t="shared" si="51"/>
        <v>0</v>
      </c>
    </row>
    <row r="53" spans="1:23" x14ac:dyDescent="0.3">
      <c r="A53" s="69">
        <v>724</v>
      </c>
      <c r="B53" s="4">
        <v>7224</v>
      </c>
      <c r="C53" s="4" t="s">
        <v>45</v>
      </c>
      <c r="D53" s="4"/>
      <c r="E53" s="4" t="str">
        <f t="shared" si="38"/>
        <v>+</v>
      </c>
      <c r="F53" s="4" t="s">
        <v>99</v>
      </c>
      <c r="G53" s="102">
        <v>101</v>
      </c>
      <c r="H53" s="4" t="str">
        <f t="shared" si="45"/>
        <v>XXX937/101</v>
      </c>
      <c r="I53" s="4" t="s">
        <v>8</v>
      </c>
      <c r="J53" s="4" t="s">
        <v>8</v>
      </c>
      <c r="K53" s="7">
        <v>0.70833333333333337</v>
      </c>
      <c r="L53" s="5">
        <v>0.71180555555555547</v>
      </c>
      <c r="M53" s="4" t="s">
        <v>32</v>
      </c>
      <c r="N53" s="5">
        <v>0.74305555555555547</v>
      </c>
      <c r="O53" s="4" t="s">
        <v>33</v>
      </c>
      <c r="P53" s="14" t="str">
        <f t="shared" si="57"/>
        <v>OK</v>
      </c>
      <c r="Q53" s="15">
        <f t="shared" si="58"/>
        <v>3.125E-2</v>
      </c>
      <c r="R53" s="15">
        <f t="shared" si="59"/>
        <v>3.4722222222220989E-3</v>
      </c>
      <c r="S53" s="15">
        <f t="shared" si="60"/>
        <v>3.4722222222222099E-2</v>
      </c>
      <c r="T53" s="15">
        <f t="shared" si="61"/>
        <v>2.2222222222222365E-2</v>
      </c>
      <c r="U53" s="4">
        <v>32.1</v>
      </c>
      <c r="V53" s="4">
        <f>INDEX('Počty dní'!L:P,MATCH(E53,'Počty dní'!N:N,0),4)</f>
        <v>62</v>
      </c>
      <c r="W53" s="70">
        <f t="shared" si="51"/>
        <v>1990.2</v>
      </c>
    </row>
    <row r="54" spans="1:23" x14ac:dyDescent="0.3">
      <c r="A54" s="69">
        <v>724</v>
      </c>
      <c r="B54" s="4">
        <v>7224</v>
      </c>
      <c r="C54" s="4" t="s">
        <v>45</v>
      </c>
      <c r="D54" s="4"/>
      <c r="E54" s="4" t="str">
        <f t="shared" si="38"/>
        <v>+</v>
      </c>
      <c r="F54" s="4" t="s">
        <v>99</v>
      </c>
      <c r="G54" s="102">
        <v>102</v>
      </c>
      <c r="H54" s="4" t="str">
        <f t="shared" si="45"/>
        <v>XXX937/102</v>
      </c>
      <c r="I54" s="4" t="s">
        <v>8</v>
      </c>
      <c r="J54" s="4" t="s">
        <v>8</v>
      </c>
      <c r="K54" s="7">
        <v>0.75347222222222221</v>
      </c>
      <c r="L54" s="5">
        <v>0.75694444444444453</v>
      </c>
      <c r="M54" s="4" t="s">
        <v>33</v>
      </c>
      <c r="N54" s="5">
        <v>0.78819444444444453</v>
      </c>
      <c r="O54" s="4" t="s">
        <v>32</v>
      </c>
      <c r="P54" s="14" t="str">
        <f t="shared" si="57"/>
        <v>OK</v>
      </c>
      <c r="Q54" s="15">
        <f t="shared" si="58"/>
        <v>3.125E-2</v>
      </c>
      <c r="R54" s="15">
        <f t="shared" si="59"/>
        <v>3.4722222222223209E-3</v>
      </c>
      <c r="S54" s="15">
        <f t="shared" si="60"/>
        <v>3.4722222222222321E-2</v>
      </c>
      <c r="T54" s="15">
        <f t="shared" si="61"/>
        <v>1.0416666666666741E-2</v>
      </c>
      <c r="U54" s="4">
        <v>32.1</v>
      </c>
      <c r="V54" s="4">
        <f>INDEX('Počty dní'!L:P,MATCH(E54,'Počty dní'!N:N,0),4)</f>
        <v>62</v>
      </c>
      <c r="W54" s="70">
        <f t="shared" si="51"/>
        <v>1990.2</v>
      </c>
    </row>
    <row r="55" spans="1:23" x14ac:dyDescent="0.3">
      <c r="A55" s="69">
        <v>724</v>
      </c>
      <c r="B55" s="4">
        <v>7224</v>
      </c>
      <c r="C55" s="4" t="s">
        <v>45</v>
      </c>
      <c r="D55" s="4"/>
      <c r="E55" s="4" t="str">
        <f t="shared" si="38"/>
        <v>+</v>
      </c>
      <c r="F55" s="4" t="s">
        <v>92</v>
      </c>
      <c r="G55" s="102"/>
      <c r="H55" s="4" t="str">
        <f t="shared" si="45"/>
        <v>přejezd/</v>
      </c>
      <c r="I55" s="4"/>
      <c r="J55" s="4" t="s">
        <v>8</v>
      </c>
      <c r="K55" s="7">
        <v>0.80972222222222223</v>
      </c>
      <c r="L55" s="5">
        <v>0.80972222222222223</v>
      </c>
      <c r="M55" s="4" t="s">
        <v>32</v>
      </c>
      <c r="N55" s="5">
        <v>0.81180555555555556</v>
      </c>
      <c r="O55" s="4" t="s">
        <v>51</v>
      </c>
      <c r="P55" s="14" t="str">
        <f t="shared" si="57"/>
        <v>OK</v>
      </c>
      <c r="Q55" s="15">
        <f t="shared" si="58"/>
        <v>2.0833333333333259E-3</v>
      </c>
      <c r="R55" s="15">
        <f t="shared" si="59"/>
        <v>0</v>
      </c>
      <c r="S55" s="15">
        <f t="shared" si="60"/>
        <v>2.0833333333333259E-3</v>
      </c>
      <c r="T55" s="15">
        <f t="shared" si="61"/>
        <v>2.1527777777777701E-2</v>
      </c>
      <c r="U55" s="4">
        <v>0</v>
      </c>
      <c r="V55" s="4">
        <f>INDEX('Počty dní'!L:P,MATCH(E55,'Počty dní'!N:N,0),4)</f>
        <v>62</v>
      </c>
      <c r="W55" s="70">
        <f t="shared" si="51"/>
        <v>0</v>
      </c>
    </row>
    <row r="56" spans="1:23" x14ac:dyDescent="0.3">
      <c r="A56" s="69">
        <v>724</v>
      </c>
      <c r="B56" s="4">
        <v>7224</v>
      </c>
      <c r="C56" s="4" t="s">
        <v>46</v>
      </c>
      <c r="D56" s="4"/>
      <c r="E56" s="4" t="str">
        <f t="shared" si="38"/>
        <v>6+</v>
      </c>
      <c r="F56" s="4" t="s">
        <v>95</v>
      </c>
      <c r="G56" s="102">
        <v>164</v>
      </c>
      <c r="H56" s="4" t="str">
        <f t="shared" si="45"/>
        <v>XXX865/164</v>
      </c>
      <c r="I56" s="4" t="s">
        <v>8</v>
      </c>
      <c r="J56" s="4" t="s">
        <v>8</v>
      </c>
      <c r="K56" s="7">
        <v>0.81180555555555545</v>
      </c>
      <c r="L56" s="5">
        <v>0.81249999999999989</v>
      </c>
      <c r="M56" s="4" t="s">
        <v>51</v>
      </c>
      <c r="N56" s="5">
        <v>0.81874999999999998</v>
      </c>
      <c r="O56" s="4" t="s">
        <v>49</v>
      </c>
      <c r="P56" s="14" t="str">
        <f t="shared" si="57"/>
        <v>OK</v>
      </c>
      <c r="Q56" s="15">
        <f t="shared" si="58"/>
        <v>6.2500000000000888E-3</v>
      </c>
      <c r="R56" s="15">
        <f t="shared" si="59"/>
        <v>6.9444444444444198E-4</v>
      </c>
      <c r="S56" s="15">
        <f t="shared" si="60"/>
        <v>6.9444444444445308E-3</v>
      </c>
      <c r="T56" s="15">
        <f t="shared" si="61"/>
        <v>0</v>
      </c>
      <c r="U56" s="4">
        <v>3.1</v>
      </c>
      <c r="V56" s="4">
        <f>INDEX('Počty dní'!L:P,MATCH(E56,'Počty dní'!N:N,0),4)</f>
        <v>114</v>
      </c>
      <c r="W56" s="70">
        <f t="shared" si="51"/>
        <v>353.40000000000003</v>
      </c>
    </row>
    <row r="57" spans="1:23" x14ac:dyDescent="0.3">
      <c r="A57" s="69">
        <v>724</v>
      </c>
      <c r="B57" s="4">
        <v>7224</v>
      </c>
      <c r="C57" s="4" t="s">
        <v>46</v>
      </c>
      <c r="D57" s="4"/>
      <c r="E57" s="4" t="str">
        <f t="shared" si="38"/>
        <v>6+</v>
      </c>
      <c r="F57" s="4" t="s">
        <v>95</v>
      </c>
      <c r="G57" s="102">
        <v>163</v>
      </c>
      <c r="H57" s="4" t="str">
        <f t="shared" si="45"/>
        <v>XXX865/163</v>
      </c>
      <c r="I57" s="4" t="s">
        <v>8</v>
      </c>
      <c r="J57" s="4" t="s">
        <v>8</v>
      </c>
      <c r="K57" s="7">
        <v>0.82499999999999996</v>
      </c>
      <c r="L57" s="5">
        <v>0.82638888888888884</v>
      </c>
      <c r="M57" s="4" t="s">
        <v>49</v>
      </c>
      <c r="N57" s="5">
        <v>0.83124999999999993</v>
      </c>
      <c r="O57" s="4" t="s">
        <v>51</v>
      </c>
      <c r="P57" s="14" t="str">
        <f t="shared" si="57"/>
        <v>OK</v>
      </c>
      <c r="Q57" s="15">
        <f t="shared" si="58"/>
        <v>4.8611111111110938E-3</v>
      </c>
      <c r="R57" s="15">
        <f t="shared" si="59"/>
        <v>1.388888888888884E-3</v>
      </c>
      <c r="S57" s="15">
        <f t="shared" si="60"/>
        <v>6.2499999999999778E-3</v>
      </c>
      <c r="T57" s="15">
        <f t="shared" si="61"/>
        <v>6.2499999999999778E-3</v>
      </c>
      <c r="U57" s="4">
        <v>3.2</v>
      </c>
      <c r="V57" s="4">
        <f>INDEX('Počty dní'!L:P,MATCH(E57,'Počty dní'!N:N,0),4)</f>
        <v>114</v>
      </c>
      <c r="W57" s="70">
        <f t="shared" si="51"/>
        <v>364.8</v>
      </c>
    </row>
    <row r="58" spans="1:23" x14ac:dyDescent="0.3">
      <c r="A58" s="69">
        <v>724</v>
      </c>
      <c r="B58" s="4">
        <v>7224</v>
      </c>
      <c r="C58" s="4" t="s">
        <v>46</v>
      </c>
      <c r="D58" s="4"/>
      <c r="E58" s="4" t="str">
        <f t="shared" si="38"/>
        <v>6+</v>
      </c>
      <c r="F58" s="4" t="s">
        <v>95</v>
      </c>
      <c r="G58" s="102">
        <v>166</v>
      </c>
      <c r="H58" s="4" t="str">
        <f t="shared" si="45"/>
        <v>XXX865/166</v>
      </c>
      <c r="I58" s="4" t="s">
        <v>8</v>
      </c>
      <c r="J58" s="4" t="s">
        <v>8</v>
      </c>
      <c r="K58" s="7">
        <v>0.83124999999999993</v>
      </c>
      <c r="L58" s="5">
        <v>0.83194444444444438</v>
      </c>
      <c r="M58" s="4" t="s">
        <v>51</v>
      </c>
      <c r="N58" s="5">
        <v>0.83749999999999991</v>
      </c>
      <c r="O58" s="4" t="s">
        <v>49</v>
      </c>
      <c r="P58" s="14" t="str">
        <f t="shared" si="46"/>
        <v>OK</v>
      </c>
      <c r="Q58" s="15">
        <f t="shared" si="47"/>
        <v>5.5555555555555358E-3</v>
      </c>
      <c r="R58" s="15">
        <f t="shared" si="48"/>
        <v>6.9444444444444198E-4</v>
      </c>
      <c r="S58" s="15">
        <f t="shared" si="49"/>
        <v>6.2499999999999778E-3</v>
      </c>
      <c r="T58" s="15">
        <f t="shared" si="50"/>
        <v>0</v>
      </c>
      <c r="U58" s="4">
        <v>3.1</v>
      </c>
      <c r="V58" s="4">
        <f>INDEX('Počty dní'!L:P,MATCH(E58,'Počty dní'!N:N,0),4)</f>
        <v>114</v>
      </c>
      <c r="W58" s="70">
        <f t="shared" si="51"/>
        <v>353.40000000000003</v>
      </c>
    </row>
    <row r="59" spans="1:23" ht="15" thickBot="1" x14ac:dyDescent="0.35">
      <c r="A59" s="82">
        <v>724</v>
      </c>
      <c r="B59" s="83">
        <v>7224</v>
      </c>
      <c r="C59" s="83" t="s">
        <v>46</v>
      </c>
      <c r="D59" s="83"/>
      <c r="E59" s="83" t="str">
        <f t="shared" si="38"/>
        <v>6+</v>
      </c>
      <c r="F59" s="83" t="s">
        <v>95</v>
      </c>
      <c r="G59" s="105">
        <v>165</v>
      </c>
      <c r="H59" s="83" t="str">
        <f t="shared" si="45"/>
        <v>XXX865/165</v>
      </c>
      <c r="I59" s="83" t="s">
        <v>8</v>
      </c>
      <c r="J59" s="83" t="s">
        <v>8</v>
      </c>
      <c r="K59" s="84">
        <v>0.84444444444444444</v>
      </c>
      <c r="L59" s="85">
        <v>0.84583333333333333</v>
      </c>
      <c r="M59" s="83" t="s">
        <v>49</v>
      </c>
      <c r="N59" s="85">
        <v>0.85069444444444431</v>
      </c>
      <c r="O59" s="83" t="s">
        <v>51</v>
      </c>
      <c r="P59" s="86"/>
      <c r="Q59" s="87">
        <f t="shared" si="47"/>
        <v>4.8611111111109828E-3</v>
      </c>
      <c r="R59" s="87">
        <f t="shared" si="48"/>
        <v>1.388888888888884E-3</v>
      </c>
      <c r="S59" s="87">
        <f t="shared" si="49"/>
        <v>6.2499999999998668E-3</v>
      </c>
      <c r="T59" s="87">
        <f t="shared" si="50"/>
        <v>6.9444444444445308E-3</v>
      </c>
      <c r="U59" s="83">
        <v>3.2</v>
      </c>
      <c r="V59" s="83">
        <f>INDEX('Počty dní'!L:P,MATCH(E59,'Počty dní'!N:N,0),4)</f>
        <v>114</v>
      </c>
      <c r="W59" s="88">
        <f t="shared" si="51"/>
        <v>364.8</v>
      </c>
    </row>
    <row r="60" spans="1:23" ht="15" thickBot="1" x14ac:dyDescent="0.35">
      <c r="A60" s="48" t="str">
        <f ca="1">CONCATENATE(INDIRECT("R[-3]C[0]",FALSE),"celkem")</f>
        <v>724celkem</v>
      </c>
      <c r="B60" s="49"/>
      <c r="C60" s="49" t="str">
        <f ca="1">INDIRECT("R[-1]C[12]",FALSE)</f>
        <v>Pacov,,Jetřichovská ul.křiž.</v>
      </c>
      <c r="D60" s="50"/>
      <c r="E60" s="49"/>
      <c r="F60" s="50"/>
      <c r="G60" s="103"/>
      <c r="H60" s="51"/>
      <c r="I60" s="52"/>
      <c r="J60" s="53" t="str">
        <f ca="1">INDIRECT("R[-3]C[0]",FALSE)</f>
        <v>S</v>
      </c>
      <c r="K60" s="54"/>
      <c r="L60" s="55"/>
      <c r="M60" s="56"/>
      <c r="N60" s="55"/>
      <c r="O60" s="57"/>
      <c r="P60" s="49"/>
      <c r="Q60" s="58">
        <f>SUM(Q40:Q59)</f>
        <v>0.15277777777777729</v>
      </c>
      <c r="R60" s="58">
        <f t="shared" ref="R60:T60" si="62">SUM(R40:R59)</f>
        <v>2.3611111111111027E-2</v>
      </c>
      <c r="S60" s="58">
        <f t="shared" si="62"/>
        <v>0.17638888888888832</v>
      </c>
      <c r="T60" s="58">
        <f t="shared" si="62"/>
        <v>0.36250000000000043</v>
      </c>
      <c r="U60" s="59">
        <f>SUM(U40:U59)</f>
        <v>114.6</v>
      </c>
      <c r="V60" s="60"/>
      <c r="W60" s="61">
        <f>SUM(W40:W59)</f>
        <v>9725.9999999999982</v>
      </c>
    </row>
    <row r="63" spans="1:23" x14ac:dyDescent="0.3">
      <c r="A63" t="s">
        <v>93</v>
      </c>
    </row>
    <row r="64" spans="1:23" x14ac:dyDescent="0.3">
      <c r="A64" t="str">
        <f>CONCATENATE(B64,"celkem")</f>
        <v>701celkem</v>
      </c>
      <c r="B64">
        <v>701</v>
      </c>
    </row>
    <row r="65" spans="1:2" x14ac:dyDescent="0.3">
      <c r="A65" t="str">
        <f t="shared" ref="A65:A87" si="63">CONCATENATE(B65,"celkem")</f>
        <v>702celkem</v>
      </c>
      <c r="B65">
        <v>702</v>
      </c>
    </row>
    <row r="66" spans="1:2" x14ac:dyDescent="0.3">
      <c r="A66" t="str">
        <f t="shared" si="63"/>
        <v>704celkem</v>
      </c>
      <c r="B66">
        <v>704</v>
      </c>
    </row>
    <row r="67" spans="1:2" x14ac:dyDescent="0.3">
      <c r="A67" t="str">
        <f t="shared" si="63"/>
        <v>705celkem</v>
      </c>
      <c r="B67">
        <v>705</v>
      </c>
    </row>
    <row r="68" spans="1:2" x14ac:dyDescent="0.3">
      <c r="A68" t="str">
        <f t="shared" si="63"/>
        <v>706celkem</v>
      </c>
      <c r="B68">
        <v>706</v>
      </c>
    </row>
    <row r="69" spans="1:2" x14ac:dyDescent="0.3">
      <c r="A69" t="str">
        <f t="shared" si="63"/>
        <v>707celkem</v>
      </c>
      <c r="B69">
        <v>707</v>
      </c>
    </row>
    <row r="70" spans="1:2" x14ac:dyDescent="0.3">
      <c r="A70" t="str">
        <f t="shared" si="63"/>
        <v>708celkem</v>
      </c>
      <c r="B70">
        <v>708</v>
      </c>
    </row>
    <row r="71" spans="1:2" x14ac:dyDescent="0.3">
      <c r="A71" t="str">
        <f t="shared" si="63"/>
        <v>709celkem</v>
      </c>
      <c r="B71">
        <v>709</v>
      </c>
    </row>
    <row r="72" spans="1:2" x14ac:dyDescent="0.3">
      <c r="A72" t="str">
        <f t="shared" si="63"/>
        <v>711celkem</v>
      </c>
      <c r="B72">
        <v>711</v>
      </c>
    </row>
    <row r="73" spans="1:2" x14ac:dyDescent="0.3">
      <c r="A73" t="str">
        <f t="shared" si="63"/>
        <v>712celkem</v>
      </c>
      <c r="B73">
        <v>712</v>
      </c>
    </row>
    <row r="74" spans="1:2" x14ac:dyDescent="0.3">
      <c r="A74" t="str">
        <f t="shared" si="63"/>
        <v>713celkem</v>
      </c>
      <c r="B74">
        <v>713</v>
      </c>
    </row>
    <row r="75" spans="1:2" x14ac:dyDescent="0.3">
      <c r="A75" t="str">
        <f t="shared" si="63"/>
        <v>714celkem</v>
      </c>
      <c r="B75">
        <v>714</v>
      </c>
    </row>
    <row r="76" spans="1:2" x14ac:dyDescent="0.3">
      <c r="A76" t="str">
        <f t="shared" si="63"/>
        <v>715celkem</v>
      </c>
      <c r="B76">
        <v>715</v>
      </c>
    </row>
    <row r="77" spans="1:2" x14ac:dyDescent="0.3">
      <c r="A77" t="str">
        <f t="shared" si="63"/>
        <v>716celkem</v>
      </c>
      <c r="B77">
        <v>716</v>
      </c>
    </row>
    <row r="78" spans="1:2" x14ac:dyDescent="0.3">
      <c r="A78" t="str">
        <f t="shared" si="63"/>
        <v>717celkem</v>
      </c>
      <c r="B78">
        <v>717</v>
      </c>
    </row>
    <row r="79" spans="1:2" x14ac:dyDescent="0.3">
      <c r="A79" t="str">
        <f t="shared" si="63"/>
        <v>720celkem</v>
      </c>
      <c r="B79">
        <v>720</v>
      </c>
    </row>
    <row r="80" spans="1:2" x14ac:dyDescent="0.3">
      <c r="A80" t="str">
        <f t="shared" si="63"/>
        <v>721celkem</v>
      </c>
      <c r="B80">
        <v>721</v>
      </c>
    </row>
    <row r="81" spans="1:2" x14ac:dyDescent="0.3">
      <c r="A81" t="str">
        <f t="shared" si="63"/>
        <v>722celkem</v>
      </c>
      <c r="B81">
        <v>722</v>
      </c>
    </row>
    <row r="82" spans="1:2" x14ac:dyDescent="0.3">
      <c r="A82" t="str">
        <f t="shared" si="63"/>
        <v>723celkem</v>
      </c>
      <c r="B82">
        <v>723</v>
      </c>
    </row>
    <row r="83" spans="1:2" x14ac:dyDescent="0.3">
      <c r="A83" t="str">
        <f t="shared" si="63"/>
        <v>725celkem</v>
      </c>
      <c r="B83">
        <v>725</v>
      </c>
    </row>
    <row r="84" spans="1:2" x14ac:dyDescent="0.3">
      <c r="A84" t="str">
        <f t="shared" si="63"/>
        <v>726celkem</v>
      </c>
      <c r="B84">
        <v>726</v>
      </c>
    </row>
    <row r="85" spans="1:2" x14ac:dyDescent="0.3">
      <c r="A85" t="str">
        <f t="shared" si="63"/>
        <v>727celkem</v>
      </c>
      <c r="B85">
        <v>727</v>
      </c>
    </row>
    <row r="86" spans="1:2" x14ac:dyDescent="0.3">
      <c r="A86" t="str">
        <f t="shared" si="63"/>
        <v>728celkem</v>
      </c>
      <c r="B86">
        <v>728</v>
      </c>
    </row>
    <row r="87" spans="1:2" x14ac:dyDescent="0.3">
      <c r="A87" t="str">
        <f t="shared" si="63"/>
        <v>729celkem</v>
      </c>
      <c r="B87">
        <v>729</v>
      </c>
    </row>
  </sheetData>
  <autoFilter ref="A1:W1" xr:uid="{00000000-0009-0000-0000-000002000000}"/>
  <conditionalFormatting sqref="E1">
    <cfRule type="containsText" dxfId="8" priority="6" operator="containsText" text="stídání">
      <formula>NOT(ISERROR(SEARCH("stídání",E1)))</formula>
    </cfRule>
    <cfRule type="containsText" dxfId="7" priority="7" operator="containsText" text="střídání">
      <formula>NOT(ISERROR(SEARCH("střídání",E1)))</formula>
    </cfRule>
  </conditionalFormatting>
  <conditionalFormatting sqref="P4:P11">
    <cfRule type="containsText" dxfId="6" priority="4" operator="containsText" text="POZOR">
      <formula>NOT(ISERROR(SEARCH("POZOR",P4)))</formula>
    </cfRule>
  </conditionalFormatting>
  <conditionalFormatting sqref="P15:P22">
    <cfRule type="containsText" dxfId="5" priority="3" operator="containsText" text="POZOR">
      <formula>NOT(ISERROR(SEARCH("POZOR",P15)))</formula>
    </cfRule>
  </conditionalFormatting>
  <conditionalFormatting sqref="P26:P29">
    <cfRule type="containsText" dxfId="4" priority="2" operator="containsText" text="POZOR">
      <formula>NOT(ISERROR(SEARCH("POZOR",P26)))</formula>
    </cfRule>
  </conditionalFormatting>
  <conditionalFormatting sqref="P33:P36">
    <cfRule type="containsText" dxfId="3" priority="1" operator="containsText" text="POZOR">
      <formula>NOT(ISERROR(SEARCH("POZOR",P33)))</formula>
    </cfRule>
  </conditionalFormatting>
  <conditionalFormatting sqref="P40:P59">
    <cfRule type="containsText" dxfId="2" priority="5" operator="containsText" text="POZOR">
      <formula>NOT(ISERROR(SEARCH("POZOR",P40)))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7"/>
  <sheetViews>
    <sheetView workbookViewId="0">
      <selection activeCell="I38" sqref="I38"/>
    </sheetView>
  </sheetViews>
  <sheetFormatPr defaultColWidth="9.109375" defaultRowHeight="14.4" x14ac:dyDescent="0.3"/>
  <cols>
    <col min="1" max="1" width="9.109375" style="22"/>
    <col min="2" max="3" width="8.33203125" style="22" customWidth="1"/>
    <col min="4" max="4" width="25.5546875" style="22" customWidth="1"/>
    <col min="5" max="8" width="12.33203125" style="22" customWidth="1"/>
    <col min="9" max="9" width="10.44140625" style="22" customWidth="1"/>
    <col min="10" max="16384" width="9.109375" style="22"/>
  </cols>
  <sheetData>
    <row r="1" spans="1:18" customFormat="1" x14ac:dyDescent="0.3">
      <c r="G1" s="16"/>
      <c r="H1" s="16"/>
    </row>
    <row r="2" spans="1:18" s="13" customFormat="1" ht="21" x14ac:dyDescent="0.4">
      <c r="A2" s="17" t="s">
        <v>91</v>
      </c>
      <c r="B2" s="18"/>
      <c r="C2" s="18"/>
      <c r="D2" s="18"/>
      <c r="E2" s="18"/>
      <c r="F2" s="18"/>
      <c r="G2" s="19"/>
      <c r="H2" s="18"/>
    </row>
    <row r="3" spans="1:18" ht="15" thickBot="1" x14ac:dyDescent="0.35">
      <c r="A3" s="20"/>
      <c r="B3" s="20"/>
      <c r="C3" s="20"/>
      <c r="D3" s="20"/>
      <c r="E3" s="20"/>
      <c r="F3" s="20"/>
      <c r="G3" s="20"/>
      <c r="H3" s="20"/>
      <c r="I3" s="21"/>
      <c r="J3" s="21"/>
      <c r="K3" s="21"/>
      <c r="L3" s="21"/>
      <c r="M3" s="21"/>
    </row>
    <row r="4" spans="1:18" ht="15" thickBot="1" x14ac:dyDescent="0.35">
      <c r="A4" s="20"/>
      <c r="B4" s="20"/>
      <c r="E4" s="93" t="s">
        <v>77</v>
      </c>
      <c r="F4" s="94"/>
      <c r="G4" s="94"/>
      <c r="H4" s="95"/>
    </row>
    <row r="5" spans="1:18" ht="28.2" thickBot="1" x14ac:dyDescent="0.35">
      <c r="A5" s="23" t="s">
        <v>78</v>
      </c>
      <c r="B5" s="24" t="s">
        <v>79</v>
      </c>
      <c r="C5" s="25" t="s">
        <v>80</v>
      </c>
      <c r="D5" s="26" t="s">
        <v>81</v>
      </c>
      <c r="E5" s="27" t="s">
        <v>82</v>
      </c>
      <c r="F5" s="28" t="s">
        <v>83</v>
      </c>
      <c r="G5" s="28" t="s">
        <v>84</v>
      </c>
      <c r="H5" s="29" t="s">
        <v>85</v>
      </c>
      <c r="I5" s="21"/>
      <c r="J5" s="21"/>
      <c r="K5" s="21"/>
      <c r="L5" s="21"/>
      <c r="M5" s="21"/>
      <c r="N5" s="21"/>
      <c r="O5" s="21"/>
      <c r="P5" s="21"/>
      <c r="Q5" s="21"/>
      <c r="R5" s="21"/>
    </row>
    <row r="6" spans="1:18" x14ac:dyDescent="0.3">
      <c r="A6" s="30" t="str">
        <f t="shared" ref="A6:A34" si="0">CONCATENATE(B6,"celkem")</f>
        <v>701celkem</v>
      </c>
      <c r="B6" s="31">
        <v>701</v>
      </c>
      <c r="C6" s="32" t="str">
        <f ca="1">INDEX('Oběhy školní dny'!$A:$W,MATCH($A6,'Oběhy školní dny'!$A:$A,0),10)</f>
        <v>S</v>
      </c>
      <c r="D6" s="33" t="str">
        <f ca="1">INDEX('Oběhy školní dny'!$A:$W,MATCH(Přehled!$A6,'Oběhy školní dny'!$A:$A,0),3)</f>
        <v>Herálec,,Mikulášov</v>
      </c>
      <c r="E6" s="34">
        <f ca="1">INDEX('Oběhy školní dny'!$A:$W,MATCH(Přehled!$A6,'Oběhy školní dny'!$A:$A,0),23)</f>
        <v>34983</v>
      </c>
      <c r="F6" s="90">
        <f ca="1">INDEX('Oběhy prázdniny'!$A:$W,MATCH(Přehled!$A6,'Oběhy prázdniny'!$A:$A,0),23)</f>
        <v>10046.4</v>
      </c>
      <c r="G6" s="35">
        <f ca="1">INDEX('Oběhy víkendy'!$A:$AL,MATCH(Přehled!$A6,'Oběhy víkendy'!$A:$A,0),23)</f>
        <v>0</v>
      </c>
      <c r="H6" s="36">
        <f ca="1">SUM(E6,F6,G6)</f>
        <v>45029.4</v>
      </c>
    </row>
    <row r="7" spans="1:18" x14ac:dyDescent="0.3">
      <c r="A7" s="30" t="str">
        <f t="shared" si="0"/>
        <v>702celkem</v>
      </c>
      <c r="B7" s="31">
        <v>702</v>
      </c>
      <c r="C7" s="32" t="str">
        <f ca="1">INDEX('Oběhy školní dny'!$A:$W,MATCH($A7,'Oběhy školní dny'!$A:$A,0),10)</f>
        <v>S</v>
      </c>
      <c r="D7" s="33" t="str">
        <f ca="1">INDEX('Oběhy školní dny'!$A:$W,MATCH(Přehled!$A7,'Oběhy školní dny'!$A:$A,0),3)</f>
        <v>Senožaty,,fara</v>
      </c>
      <c r="E7" s="33">
        <f ca="1">INDEX('Oběhy školní dny'!$A:$W,MATCH(Přehled!$A7,'Oběhy školní dny'!$A:$A,0),23)</f>
        <v>44850</v>
      </c>
      <c r="F7" s="37">
        <f ca="1">INDEX('Oběhy prázdniny'!$A:$W,MATCH(Přehled!$A7,'Oběhy prázdniny'!$A:$A,0),23)</f>
        <v>12880</v>
      </c>
      <c r="G7" s="37">
        <f ca="1">INDEX('Oběhy víkendy'!$A:$AL,MATCH(Přehled!$A7,'Oběhy víkendy'!$A:$A,0),23)</f>
        <v>0</v>
      </c>
      <c r="H7" s="38">
        <f t="shared" ref="H7:H34" ca="1" si="1">SUM(E7,F7,G7)</f>
        <v>57730</v>
      </c>
    </row>
    <row r="8" spans="1:18" x14ac:dyDescent="0.3">
      <c r="A8" s="30" t="str">
        <f t="shared" si="0"/>
        <v>703celkem</v>
      </c>
      <c r="B8" s="31">
        <v>703</v>
      </c>
      <c r="C8" s="32" t="str">
        <f ca="1">INDEX('Oběhy školní dny'!$A:$W,MATCH($A8,'Oběhy školní dny'!$A:$A,0),10)</f>
        <v>V</v>
      </c>
      <c r="D8" s="33" t="str">
        <f ca="1">INDEX('Oběhy školní dny'!$A:$W,MATCH(Přehled!$A8,'Oběhy školní dny'!$A:$A,0),3)</f>
        <v>Pelhřimov,,aut.nádr.</v>
      </c>
      <c r="E8" s="33">
        <f ca="1">INDEX('Oběhy školní dny'!$A:$W,MATCH(Přehled!$A8,'Oběhy školní dny'!$A:$A,0),23)</f>
        <v>46020</v>
      </c>
      <c r="F8" s="37">
        <f ca="1">INDEX('Oběhy prázdniny'!$A:$W,MATCH(Přehled!$A8,'Oběhy prázdniny'!$A:$A,0),23)</f>
        <v>17572.8</v>
      </c>
      <c r="G8" s="37">
        <f ca="1">INDEX('Oběhy víkendy'!$A:$AL,MATCH(Přehled!$A8,'Oběhy víkendy'!$A:$A,0),23)</f>
        <v>35476.799999999996</v>
      </c>
      <c r="H8" s="38">
        <f t="shared" ca="1" si="1"/>
        <v>99069.6</v>
      </c>
    </row>
    <row r="9" spans="1:18" x14ac:dyDescent="0.3">
      <c r="A9" s="30" t="str">
        <f t="shared" si="0"/>
        <v>704celkem</v>
      </c>
      <c r="B9" s="31">
        <v>704</v>
      </c>
      <c r="C9" s="32" t="str">
        <f ca="1">INDEX('Oběhy školní dny'!$A:$W,MATCH($A9,'Oběhy školní dny'!$A:$A,0),10)</f>
        <v>V</v>
      </c>
      <c r="D9" s="33" t="str">
        <f ca="1">INDEX('Oběhy školní dny'!$A:$W,MATCH(Přehled!$A9,'Oběhy školní dny'!$A:$A,0),3)</f>
        <v>Zachotín</v>
      </c>
      <c r="E9" s="33">
        <f ca="1">INDEX('Oběhy školní dny'!$A:$W,MATCH(Přehled!$A9,'Oběhy školní dny'!$A:$A,0),23)</f>
        <v>39097.5</v>
      </c>
      <c r="F9" s="37">
        <f ca="1">INDEX('Oběhy prázdniny'!$A:$W,MATCH(Přehled!$A9,'Oběhy prázdniny'!$A:$A,0),23)</f>
        <v>11446.4</v>
      </c>
      <c r="G9" s="37">
        <f ca="1">INDEX('Oběhy víkendy'!$A:$AL,MATCH(Přehled!$A9,'Oběhy víkendy'!$A:$A,0),23)</f>
        <v>0</v>
      </c>
      <c r="H9" s="38">
        <f t="shared" ca="1" si="1"/>
        <v>50543.9</v>
      </c>
    </row>
    <row r="10" spans="1:18" x14ac:dyDescent="0.3">
      <c r="A10" s="30" t="str">
        <f t="shared" si="0"/>
        <v>705celkem</v>
      </c>
      <c r="B10" s="31">
        <v>705</v>
      </c>
      <c r="C10" s="32" t="str">
        <f ca="1">INDEX('Oběhy školní dny'!$A:$W,MATCH($A10,'Oběhy školní dny'!$A:$A,0),10)</f>
        <v>V</v>
      </c>
      <c r="D10" s="33" t="str">
        <f ca="1">INDEX('Oběhy školní dny'!$A:$W,MATCH(Přehled!$A10,'Oběhy školní dny'!$A:$A,0),3)</f>
        <v>Mysletín</v>
      </c>
      <c r="E10" s="33">
        <f ca="1">INDEX('Oběhy školní dny'!$A:$W,MATCH(Přehled!$A10,'Oběhy školní dny'!$A:$A,0),23)</f>
        <v>44070</v>
      </c>
      <c r="F10" s="37">
        <f ca="1">INDEX('Oběhy prázdniny'!$A:$W,MATCH(Přehled!$A10,'Oběhy prázdniny'!$A:$A,0),23)</f>
        <v>11491.2</v>
      </c>
      <c r="G10" s="37">
        <f ca="1">INDEX('Oběhy víkendy'!$A:$AL,MATCH(Přehled!$A10,'Oběhy víkendy'!$A:$A,0),23)</f>
        <v>0</v>
      </c>
      <c r="H10" s="38">
        <f t="shared" ca="1" si="1"/>
        <v>55561.2</v>
      </c>
    </row>
    <row r="11" spans="1:18" x14ac:dyDescent="0.3">
      <c r="A11" s="30" t="str">
        <f t="shared" si="0"/>
        <v>706celkem</v>
      </c>
      <c r="B11" s="31">
        <v>706</v>
      </c>
      <c r="C11" s="32" t="str">
        <f ca="1">INDEX('Oběhy školní dny'!$A:$W,MATCH($A11,'Oběhy školní dny'!$A:$A,0),10)</f>
        <v>V</v>
      </c>
      <c r="D11" s="33" t="str">
        <f ca="1">INDEX('Oběhy školní dny'!$A:$W,MATCH(Přehled!$A11,'Oběhy školní dny'!$A:$A,0),3)</f>
        <v>Mysletín</v>
      </c>
      <c r="E11" s="33">
        <f ca="1">INDEX('Oběhy školní dny'!$A:$W,MATCH(Přehled!$A11,'Oběhy školní dny'!$A:$A,0),23)</f>
        <v>39331.5</v>
      </c>
      <c r="F11" s="37">
        <f ca="1">INDEX('Oběhy prázdniny'!$A:$W,MATCH(Přehled!$A11,'Oběhy prázdniny'!$A:$A,0),23)</f>
        <v>0</v>
      </c>
      <c r="G11" s="37">
        <f ca="1">INDEX('Oběhy víkendy'!$A:$AL,MATCH(Přehled!$A11,'Oběhy víkendy'!$A:$A,0),23)</f>
        <v>0</v>
      </c>
      <c r="H11" s="38">
        <f t="shared" ca="1" si="1"/>
        <v>39331.5</v>
      </c>
    </row>
    <row r="12" spans="1:18" x14ac:dyDescent="0.3">
      <c r="A12" s="30" t="str">
        <f t="shared" si="0"/>
        <v>707celkem</v>
      </c>
      <c r="B12" s="31">
        <v>707</v>
      </c>
      <c r="C12" s="32" t="str">
        <f ca="1">INDEX('Oběhy školní dny'!$A:$W,MATCH($A12,'Oběhy školní dny'!$A:$A,0),10)</f>
        <v>V</v>
      </c>
      <c r="D12" s="33" t="str">
        <f ca="1">INDEX('Oběhy školní dny'!$A:$W,MATCH(Přehled!$A12,'Oběhy školní dny'!$A:$A,0),3)</f>
        <v>Větrný Jeníkov,,nám.</v>
      </c>
      <c r="E12" s="33">
        <f ca="1">INDEX('Oběhy školní dny'!$A:$W,MATCH(Přehled!$A12,'Oběhy školní dny'!$A:$A,0),23)</f>
        <v>54268.5</v>
      </c>
      <c r="F12" s="37">
        <f ca="1">INDEX('Oběhy prázdniny'!$A:$W,MATCH(Přehled!$A12,'Oběhy prázdniny'!$A:$A,0),23)</f>
        <v>11827.199999999999</v>
      </c>
      <c r="G12" s="37">
        <f ca="1">INDEX('Oběhy víkendy'!$A:$AL,MATCH(Přehled!$A12,'Oběhy víkendy'!$A:$A,0),23)</f>
        <v>0</v>
      </c>
      <c r="H12" s="38">
        <f t="shared" ca="1" si="1"/>
        <v>66095.7</v>
      </c>
    </row>
    <row r="13" spans="1:18" x14ac:dyDescent="0.3">
      <c r="A13" s="30" t="str">
        <f t="shared" si="0"/>
        <v>708celkem</v>
      </c>
      <c r="B13" s="31">
        <v>708</v>
      </c>
      <c r="C13" s="32" t="str">
        <f ca="1">INDEX('Oběhy školní dny'!$A:$W,MATCH($A13,'Oběhy školní dny'!$A:$A,0),10)</f>
        <v>V</v>
      </c>
      <c r="D13" s="33" t="str">
        <f ca="1">INDEX('Oběhy školní dny'!$A:$W,MATCH(Přehled!$A13,'Oběhy školní dny'!$A:$A,0),3)</f>
        <v>Dolní Město,,pošta</v>
      </c>
      <c r="E13" s="33">
        <f ca="1">INDEX('Oběhy školní dny'!$A:$W,MATCH(Přehled!$A13,'Oběhy školní dny'!$A:$A,0),23)</f>
        <v>40306.5</v>
      </c>
      <c r="F13" s="37">
        <f ca="1">INDEX('Oběhy prázdniny'!$A:$W,MATCH(Přehled!$A13,'Oběhy prázdniny'!$A:$A,0),23)</f>
        <v>13585.599999999999</v>
      </c>
      <c r="G13" s="37">
        <f ca="1">INDEX('Oběhy víkendy'!$A:$AL,MATCH(Přehled!$A13,'Oběhy víkendy'!$A:$A,0),23)</f>
        <v>0</v>
      </c>
      <c r="H13" s="38">
        <f t="shared" ca="1" si="1"/>
        <v>53892.1</v>
      </c>
    </row>
    <row r="14" spans="1:18" x14ac:dyDescent="0.3">
      <c r="A14" s="30" t="str">
        <f t="shared" si="0"/>
        <v>709celkem</v>
      </c>
      <c r="B14" s="31">
        <v>709</v>
      </c>
      <c r="C14" s="32" t="str">
        <f ca="1">INDEX('Oběhy školní dny'!$A:$W,MATCH($A14,'Oběhy školní dny'!$A:$A,0),10)</f>
        <v>S</v>
      </c>
      <c r="D14" s="33" t="str">
        <f ca="1">INDEX('Oběhy školní dny'!$A:$W,MATCH(Přehled!$A14,'Oběhy školní dny'!$A:$A,0),3)</f>
        <v>Ledeč n.Sáz.,,Husovo nám.</v>
      </c>
      <c r="E14" s="33">
        <f ca="1">INDEX('Oběhy školní dny'!$A:$W,MATCH(Přehled!$A14,'Oběhy školní dny'!$A:$A,0),23)</f>
        <v>36367.5</v>
      </c>
      <c r="F14" s="37">
        <f ca="1">INDEX('Oběhy prázdniny'!$A:$W,MATCH(Přehled!$A14,'Oběhy prázdniny'!$A:$A,0),23)</f>
        <v>10357.200000000001</v>
      </c>
      <c r="G14" s="37">
        <f ca="1">INDEX('Oběhy víkendy'!$A:$AL,MATCH(Přehled!$A14,'Oběhy víkendy'!$A:$A,0),23)</f>
        <v>0</v>
      </c>
      <c r="H14" s="38">
        <f t="shared" ca="1" si="1"/>
        <v>46724.7</v>
      </c>
    </row>
    <row r="15" spans="1:18" x14ac:dyDescent="0.3">
      <c r="A15" s="30" t="str">
        <f t="shared" si="0"/>
        <v>710celkem</v>
      </c>
      <c r="B15" s="31">
        <v>710</v>
      </c>
      <c r="C15" s="32" t="str">
        <f ca="1">INDEX('Oběhy školní dny'!$A:$W,MATCH($A15,'Oběhy školní dny'!$A:$A,0),10)</f>
        <v>V</v>
      </c>
      <c r="D15" s="33" t="str">
        <f ca="1">INDEX('Oběhy školní dny'!$A:$W,MATCH(Přehled!$A15,'Oběhy školní dny'!$A:$A,0),3)</f>
        <v>Humpolec,,aut.nádr.</v>
      </c>
      <c r="E15" s="33">
        <f ca="1">INDEX('Oběhy školní dny'!$A:$W,MATCH(Přehled!$A15,'Oběhy školní dny'!$A:$A,0),23)</f>
        <v>45727.5</v>
      </c>
      <c r="F15" s="37">
        <f ca="1">INDEX('Oběhy prázdniny'!$A:$W,MATCH(Přehled!$A15,'Oběhy prázdniny'!$A:$A,0),23)</f>
        <v>13815.199999999999</v>
      </c>
      <c r="G15" s="37">
        <f ca="1">INDEX('Oběhy víkendy'!$A:$AL,MATCH(Přehled!$A15,'Oběhy víkendy'!$A:$A,0),23)</f>
        <v>24988.799999999996</v>
      </c>
      <c r="H15" s="38">
        <f t="shared" ca="1" si="1"/>
        <v>84531.5</v>
      </c>
    </row>
    <row r="16" spans="1:18" x14ac:dyDescent="0.3">
      <c r="A16" s="30" t="str">
        <f t="shared" si="0"/>
        <v>711celkem</v>
      </c>
      <c r="B16" s="31">
        <v>711</v>
      </c>
      <c r="C16" s="32" t="str">
        <f ca="1">INDEX('Oběhy školní dny'!$A:$W,MATCH($A16,'Oběhy školní dny'!$A:$A,0),10)</f>
        <v>V</v>
      </c>
      <c r="D16" s="33" t="str">
        <f ca="1">INDEX('Oběhy školní dny'!$A:$W,MATCH(Přehled!$A16,'Oběhy školní dny'!$A:$A,0),3)</f>
        <v>Humpolec,,aut.nádr.</v>
      </c>
      <c r="E16" s="33">
        <f ca="1">INDEX('Oběhy školní dny'!$A:$W,MATCH(Přehled!$A16,'Oběhy školní dny'!$A:$A,0),23)</f>
        <v>61795.5</v>
      </c>
      <c r="F16" s="37">
        <f ca="1">INDEX('Oběhy prázdniny'!$A:$W,MATCH(Přehled!$A16,'Oběhy prázdniny'!$A:$A,0),23)</f>
        <v>17746.399999999998</v>
      </c>
      <c r="G16" s="37">
        <f ca="1">INDEX('Oběhy víkendy'!$A:$AL,MATCH(Přehled!$A16,'Oběhy víkendy'!$A:$A,0),23)</f>
        <v>0</v>
      </c>
      <c r="H16" s="38">
        <f t="shared" ca="1" si="1"/>
        <v>79541.899999999994</v>
      </c>
    </row>
    <row r="17" spans="1:8" x14ac:dyDescent="0.3">
      <c r="A17" s="30" t="str">
        <f t="shared" si="0"/>
        <v>712celkem</v>
      </c>
      <c r="B17" s="31">
        <v>712</v>
      </c>
      <c r="C17" s="32" t="str">
        <f ca="1">INDEX('Oběhy školní dny'!$A:$W,MATCH($A17,'Oběhy školní dny'!$A:$A,0),10)</f>
        <v>V</v>
      </c>
      <c r="D17" s="33" t="str">
        <f ca="1">INDEX('Oběhy školní dny'!$A:$W,MATCH(Přehled!$A17,'Oběhy školní dny'!$A:$A,0),3)</f>
        <v>Humpolec,,poliklinika</v>
      </c>
      <c r="E17" s="33">
        <f ca="1">INDEX('Oběhy školní dny'!$A:$W,MATCH(Přehled!$A17,'Oběhy školní dny'!$A:$A,0),23)</f>
        <v>60918</v>
      </c>
      <c r="F17" s="37">
        <f ca="1">INDEX('Oběhy prázdniny'!$A:$W,MATCH(Přehled!$A17,'Oběhy prázdniny'!$A:$A,0),23)</f>
        <v>17298.399999999998</v>
      </c>
      <c r="G17" s="37">
        <f ca="1">INDEX('Oběhy víkendy'!$A:$AL,MATCH(Přehled!$A17,'Oběhy víkendy'!$A:$A,0),23)</f>
        <v>0</v>
      </c>
      <c r="H17" s="38">
        <f t="shared" ca="1" si="1"/>
        <v>78216.399999999994</v>
      </c>
    </row>
    <row r="18" spans="1:8" x14ac:dyDescent="0.3">
      <c r="A18" s="30" t="str">
        <f t="shared" si="0"/>
        <v>713celkem</v>
      </c>
      <c r="B18" s="31">
        <v>713</v>
      </c>
      <c r="C18" s="32" t="str">
        <f ca="1">INDEX('Oběhy školní dny'!$A:$W,MATCH($A18,'Oběhy školní dny'!$A:$A,0),10)</f>
        <v>V</v>
      </c>
      <c r="D18" s="33" t="str">
        <f ca="1">INDEX('Oběhy školní dny'!$A:$W,MATCH(Přehled!$A18,'Oběhy školní dny'!$A:$A,0),3)</f>
        <v>Humpolec,,aut.nádr.</v>
      </c>
      <c r="E18" s="33">
        <f ca="1">INDEX('Oběhy školní dny'!$A:$W,MATCH(Přehled!$A18,'Oběhy školní dny'!$A:$A,0),23)</f>
        <v>60781.5</v>
      </c>
      <c r="F18" s="37">
        <f ca="1">INDEX('Oběhy prázdniny'!$A:$W,MATCH(Přehled!$A18,'Oběhy prázdniny'!$A:$A,0),23)</f>
        <v>17466.399999999998</v>
      </c>
      <c r="G18" s="37">
        <f ca="1">INDEX('Oběhy víkendy'!$A:$AL,MATCH(Přehled!$A18,'Oběhy víkendy'!$A:$A,0),23)</f>
        <v>0</v>
      </c>
      <c r="H18" s="38">
        <f t="shared" ca="1" si="1"/>
        <v>78247.899999999994</v>
      </c>
    </row>
    <row r="19" spans="1:8" x14ac:dyDescent="0.3">
      <c r="A19" s="30" t="str">
        <f t="shared" si="0"/>
        <v>714celkem</v>
      </c>
      <c r="B19" s="31">
        <v>714</v>
      </c>
      <c r="C19" s="32" t="str">
        <f ca="1">INDEX('Oběhy školní dny'!$A:$W,MATCH($A19,'Oběhy školní dny'!$A:$A,0),10)</f>
        <v>V</v>
      </c>
      <c r="D19" s="33" t="str">
        <f ca="1">INDEX('Oběhy školní dny'!$A:$W,MATCH(Přehled!$A19,'Oběhy školní dny'!$A:$A,0),3)</f>
        <v>Humpolec,,poliklinika</v>
      </c>
      <c r="E19" s="33">
        <f ca="1">INDEX('Oběhy školní dny'!$A:$W,MATCH(Přehled!$A19,'Oběhy školní dny'!$A:$A,0),23)</f>
        <v>84045</v>
      </c>
      <c r="F19" s="37">
        <f ca="1">INDEX('Oběhy prázdniny'!$A:$W,MATCH(Přehled!$A19,'Oběhy prázdniny'!$A:$A,0),23)</f>
        <v>24135.999999999996</v>
      </c>
      <c r="G19" s="37">
        <f ca="1">INDEX('Oběhy víkendy'!$A:$AL,MATCH(Přehled!$A19,'Oběhy víkendy'!$A:$A,0),23)</f>
        <v>0</v>
      </c>
      <c r="H19" s="38">
        <f t="shared" ca="1" si="1"/>
        <v>108181</v>
      </c>
    </row>
    <row r="20" spans="1:8" x14ac:dyDescent="0.3">
      <c r="A20" s="30" t="str">
        <f t="shared" si="0"/>
        <v>715celkem</v>
      </c>
      <c r="B20" s="31">
        <v>715</v>
      </c>
      <c r="C20" s="32" t="str">
        <f ca="1">INDEX('Oběhy školní dny'!$A:$W,MATCH($A20,'Oběhy školní dny'!$A:$A,0),10)</f>
        <v>S</v>
      </c>
      <c r="D20" s="33" t="str">
        <f ca="1">INDEX('Oběhy školní dny'!$A:$W,MATCH(Přehled!$A20,'Oběhy školní dny'!$A:$A,0),3)</f>
        <v>Humpolec,,aut.nádr.</v>
      </c>
      <c r="E20" s="33">
        <f ca="1">INDEX('Oběhy školní dny'!$A:$W,MATCH(Přehled!$A20,'Oběhy školní dny'!$A:$A,0),23)</f>
        <v>43836</v>
      </c>
      <c r="F20" s="37">
        <f ca="1">INDEX('Oběhy prázdniny'!$A:$W,MATCH(Přehled!$A20,'Oběhy prázdniny'!$A:$A,0),23)</f>
        <v>0</v>
      </c>
      <c r="G20" s="37">
        <f ca="1">INDEX('Oběhy víkendy'!$A:$AL,MATCH(Přehled!$A20,'Oběhy víkendy'!$A:$A,0),23)</f>
        <v>0</v>
      </c>
      <c r="H20" s="38">
        <f t="shared" ca="1" si="1"/>
        <v>43836</v>
      </c>
    </row>
    <row r="21" spans="1:8" x14ac:dyDescent="0.3">
      <c r="A21" s="30" t="str">
        <f t="shared" si="0"/>
        <v>716celkem</v>
      </c>
      <c r="B21" s="31">
        <v>716</v>
      </c>
      <c r="C21" s="32" t="str">
        <f ca="1">INDEX('Oběhy školní dny'!$A:$W,MATCH($A21,'Oběhy školní dny'!$A:$A,0),10)</f>
        <v>S</v>
      </c>
      <c r="D21" s="33" t="str">
        <f ca="1">INDEX('Oběhy školní dny'!$A:$W,MATCH(Přehled!$A21,'Oběhy školní dny'!$A:$A,0),3)</f>
        <v>Humpolec,,aut.nádr.</v>
      </c>
      <c r="E21" s="33">
        <f ca="1">INDEX('Oběhy školní dny'!$A:$W,MATCH(Přehled!$A21,'Oběhy školní dny'!$A:$A,0),23)</f>
        <v>40384.5</v>
      </c>
      <c r="F21" s="37">
        <f ca="1">INDEX('Oběhy prázdniny'!$A:$W,MATCH(Přehled!$A21,'Oběhy prázdniny'!$A:$A,0),23)</f>
        <v>11597.6</v>
      </c>
      <c r="G21" s="37">
        <f ca="1">INDEX('Oběhy víkendy'!$A:$AL,MATCH(Přehled!$A21,'Oběhy víkendy'!$A:$A,0),23)</f>
        <v>0</v>
      </c>
      <c r="H21" s="38">
        <f t="shared" ca="1" si="1"/>
        <v>51982.1</v>
      </c>
    </row>
    <row r="22" spans="1:8" x14ac:dyDescent="0.3">
      <c r="A22" s="30" t="str">
        <f t="shared" si="0"/>
        <v>717celkem</v>
      </c>
      <c r="B22" s="31">
        <v>717</v>
      </c>
      <c r="C22" s="32" t="str">
        <f ca="1">INDEX('Oběhy školní dny'!$A:$W,MATCH($A22,'Oběhy školní dny'!$A:$A,0),10)</f>
        <v>S</v>
      </c>
      <c r="D22" s="33" t="str">
        <f ca="1">INDEX('Oběhy školní dny'!$A:$W,MATCH(Přehled!$A22,'Oběhy školní dny'!$A:$A,0),3)</f>
        <v>Humpolec,,aut.nádr.</v>
      </c>
      <c r="E22" s="33">
        <f ca="1">INDEX('Oběhy školní dny'!$A:$W,MATCH(Přehled!$A22,'Oběhy školní dny'!$A:$A,0),23)</f>
        <v>59865</v>
      </c>
      <c r="F22" s="37">
        <f ca="1">INDEX('Oběhy prázdniny'!$A:$W,MATCH(Přehled!$A22,'Oběhy prázdniny'!$A:$A,0),23)</f>
        <v>17192</v>
      </c>
      <c r="G22" s="37">
        <f ca="1">INDEX('Oběhy víkendy'!$A:$AL,MATCH(Přehled!$A22,'Oběhy víkendy'!$A:$A,0),23)</f>
        <v>0</v>
      </c>
      <c r="H22" s="38">
        <f t="shared" ca="1" si="1"/>
        <v>77057</v>
      </c>
    </row>
    <row r="23" spans="1:8" x14ac:dyDescent="0.3">
      <c r="A23" s="30" t="str">
        <f t="shared" si="0"/>
        <v>718celkem</v>
      </c>
      <c r="B23" s="31">
        <v>718</v>
      </c>
      <c r="C23" s="32" t="str">
        <f ca="1">INDEX('Oběhy školní dny'!$A:$W,MATCH($A23,'Oběhy školní dny'!$A:$A,0),10)</f>
        <v>S</v>
      </c>
      <c r="D23" s="33" t="str">
        <f ca="1">INDEX('Oběhy školní dny'!$A:$W,MATCH(Přehled!$A23,'Oběhy školní dny'!$A:$A,0),3)</f>
        <v>Humpolec,,pošta</v>
      </c>
      <c r="E23" s="33">
        <f ca="1">INDEX('Oběhy školní dny'!$A:$W,MATCH(Přehled!$A23,'Oběhy školní dny'!$A:$A,0),23)</f>
        <v>49120.5</v>
      </c>
      <c r="F23" s="37">
        <f ca="1">INDEX('Oběhy prázdniny'!$A:$W,MATCH(Přehled!$A23,'Oběhy prázdniny'!$A:$A,0),23)</f>
        <v>14106.400000000001</v>
      </c>
      <c r="G23" s="37">
        <f ca="1">INDEX('Oběhy víkendy'!$A:$AL,MATCH(Přehled!$A23,'Oběhy víkendy'!$A:$A,0),23)</f>
        <v>16872</v>
      </c>
      <c r="H23" s="38">
        <f t="shared" ca="1" si="1"/>
        <v>80098.899999999994</v>
      </c>
    </row>
    <row r="24" spans="1:8" x14ac:dyDescent="0.3">
      <c r="A24" s="30" t="str">
        <f t="shared" si="0"/>
        <v>719celkem</v>
      </c>
      <c r="B24" s="31">
        <v>719</v>
      </c>
      <c r="C24" s="32" t="str">
        <f ca="1">INDEX('Oběhy školní dny'!$A:$W,MATCH($A24,'Oběhy školní dny'!$A:$A,0),10)</f>
        <v>S</v>
      </c>
      <c r="D24" s="33" t="str">
        <f ca="1">INDEX('Oběhy školní dny'!$A:$W,MATCH(Přehled!$A24,'Oběhy školní dny'!$A:$A,0),3)</f>
        <v>Světlá n.S.,,žel.st.</v>
      </c>
      <c r="E24" s="33">
        <f ca="1">INDEX('Oběhy školní dny'!$A:$W,MATCH(Přehled!$A24,'Oběhy školní dny'!$A:$A,0),23)</f>
        <v>35423</v>
      </c>
      <c r="F24" s="37">
        <f ca="1">INDEX('Oběhy prázdniny'!$A:$W,MATCH(Přehled!$A24,'Oběhy prázdniny'!$A:$A,0),23)</f>
        <v>9878.4</v>
      </c>
      <c r="G24" s="37">
        <f ca="1">INDEX('Oběhy víkendy'!$A:$AL,MATCH(Přehled!$A24,'Oběhy víkendy'!$A:$A,0),23)</f>
        <v>24760.799999999999</v>
      </c>
      <c r="H24" s="38">
        <f t="shared" ca="1" si="1"/>
        <v>70062.2</v>
      </c>
    </row>
    <row r="25" spans="1:8" x14ac:dyDescent="0.3">
      <c r="A25" s="30" t="str">
        <f t="shared" si="0"/>
        <v>720celkem</v>
      </c>
      <c r="B25" s="31">
        <v>720</v>
      </c>
      <c r="C25" s="32" t="str">
        <f ca="1">INDEX('Oběhy školní dny'!$A:$W,MATCH($A25,'Oběhy školní dny'!$A:$A,0),10)</f>
        <v>V</v>
      </c>
      <c r="D25" s="33" t="str">
        <f ca="1">INDEX('Oběhy školní dny'!$A:$W,MATCH(Přehled!$A25,'Oběhy školní dny'!$A:$A,0),3)</f>
        <v>Pojbuky</v>
      </c>
      <c r="E25" s="33">
        <f ca="1">INDEX('Oběhy školní dny'!$A:$W,MATCH(Přehled!$A25,'Oběhy školní dny'!$A:$A,0),23)</f>
        <v>43309.5</v>
      </c>
      <c r="F25" s="37">
        <f ca="1">INDEX('Oběhy prázdniny'!$A:$W,MATCH(Přehled!$A25,'Oběhy prázdniny'!$A:$A,0),23)</f>
        <v>12437.600000000002</v>
      </c>
      <c r="G25" s="37">
        <f ca="1">INDEX('Oběhy víkendy'!$A:$AL,MATCH(Přehled!$A25,'Oběhy víkendy'!$A:$A,0),23)</f>
        <v>0</v>
      </c>
      <c r="H25" s="38">
        <f t="shared" ca="1" si="1"/>
        <v>55747.100000000006</v>
      </c>
    </row>
    <row r="26" spans="1:8" x14ac:dyDescent="0.3">
      <c r="A26" s="30" t="str">
        <f t="shared" si="0"/>
        <v>721celkem</v>
      </c>
      <c r="B26" s="31">
        <v>721</v>
      </c>
      <c r="C26" s="32" t="str">
        <f ca="1">INDEX('Oběhy školní dny'!$A:$W,MATCH($A26,'Oběhy školní dny'!$A:$A,0),10)</f>
        <v>V</v>
      </c>
      <c r="D26" s="33" t="str">
        <f ca="1">INDEX('Oběhy školní dny'!$A:$W,MATCH(Přehled!$A26,'Oběhy školní dny'!$A:$A,0),3)</f>
        <v>Hojovice</v>
      </c>
      <c r="E26" s="33">
        <f ca="1">INDEX('Oběhy školní dny'!$A:$W,MATCH(Přehled!$A26,'Oběhy školní dny'!$A:$A,0),23)</f>
        <v>47385</v>
      </c>
      <c r="F26" s="37">
        <f ca="1">INDEX('Oběhy prázdniny'!$A:$W,MATCH(Přehled!$A26,'Oběhy prázdniny'!$A:$A,0),23)</f>
        <v>13608.000000000002</v>
      </c>
      <c r="G26" s="37">
        <f ca="1">INDEX('Oběhy víkendy'!$A:$AL,MATCH(Přehled!$A26,'Oběhy víkendy'!$A:$A,0),23)</f>
        <v>0</v>
      </c>
      <c r="H26" s="38">
        <f t="shared" ca="1" si="1"/>
        <v>60993</v>
      </c>
    </row>
    <row r="27" spans="1:8" x14ac:dyDescent="0.3">
      <c r="A27" s="30" t="str">
        <f t="shared" si="0"/>
        <v>722celkem</v>
      </c>
      <c r="B27" s="31">
        <v>722</v>
      </c>
      <c r="C27" s="32" t="str">
        <f ca="1">INDEX('Oběhy školní dny'!$A:$W,MATCH($A27,'Oběhy školní dny'!$A:$A,0),10)</f>
        <v>S</v>
      </c>
      <c r="D27" s="33" t="str">
        <f ca="1">INDEX('Oběhy školní dny'!$A:$W,MATCH(Přehled!$A27,'Oběhy školní dny'!$A:$A,0),3)</f>
        <v>Pacov,,aut.nádr.</v>
      </c>
      <c r="E27" s="33">
        <f ca="1">INDEX('Oběhy školní dny'!$A:$W,MATCH(Přehled!$A27,'Oběhy školní dny'!$A:$A,0),23)</f>
        <v>45844.5</v>
      </c>
      <c r="F27" s="37">
        <f ca="1">INDEX('Oběhy prázdniny'!$A:$W,MATCH(Přehled!$A27,'Oběhy prázdniny'!$A:$A,0),23)</f>
        <v>13165.6</v>
      </c>
      <c r="G27" s="37">
        <f ca="1">INDEX('Oběhy víkendy'!$A:$AL,MATCH(Přehled!$A27,'Oběhy víkendy'!$A:$A,0),23)</f>
        <v>0</v>
      </c>
      <c r="H27" s="38">
        <f t="shared" ca="1" si="1"/>
        <v>59010.1</v>
      </c>
    </row>
    <row r="28" spans="1:8" x14ac:dyDescent="0.3">
      <c r="A28" s="30" t="str">
        <f t="shared" si="0"/>
        <v>723celkem</v>
      </c>
      <c r="B28" s="31">
        <v>723</v>
      </c>
      <c r="C28" s="32" t="str">
        <f ca="1">INDEX('Oběhy školní dny'!$A:$W,MATCH($A28,'Oběhy školní dny'!$A:$A,0),10)</f>
        <v>V</v>
      </c>
      <c r="D28" s="33" t="str">
        <f ca="1">INDEX('Oběhy školní dny'!$A:$W,MATCH(Přehled!$A28,'Oběhy školní dny'!$A:$A,0),3)</f>
        <v>Pacov,,Jetřichovská ul.křiž.</v>
      </c>
      <c r="E28" s="33">
        <f ca="1">INDEX('Oběhy školní dny'!$A:$W,MATCH(Přehled!$A28,'Oběhy školní dny'!$A:$A,0),23)</f>
        <v>64218</v>
      </c>
      <c r="F28" s="37">
        <f ca="1">INDEX('Oběhy prázdniny'!$A:$W,MATCH(Přehled!$A28,'Oběhy prázdniny'!$A:$A,0),23)</f>
        <v>18071.200000000004</v>
      </c>
      <c r="G28" s="37">
        <f ca="1">INDEX('Oběhy víkendy'!$A:$AL,MATCH(Přehled!$A28,'Oběhy víkendy'!$A:$A,0),23)</f>
        <v>0</v>
      </c>
      <c r="H28" s="38">
        <f t="shared" ca="1" si="1"/>
        <v>82289.200000000012</v>
      </c>
    </row>
    <row r="29" spans="1:8" x14ac:dyDescent="0.3">
      <c r="A29" s="30" t="str">
        <f t="shared" si="0"/>
        <v>724celkem</v>
      </c>
      <c r="B29" s="31">
        <v>724</v>
      </c>
      <c r="C29" s="32" t="str">
        <f ca="1">INDEX('Oběhy školní dny'!$A:$W,MATCH($A29,'Oběhy školní dny'!$A:$A,0),10)</f>
        <v>S</v>
      </c>
      <c r="D29" s="33" t="str">
        <f ca="1">INDEX('Oběhy školní dny'!$A:$W,MATCH(Přehled!$A29,'Oběhy školní dny'!$A:$A,0),3)</f>
        <v>Pacov,,aut.nádr.</v>
      </c>
      <c r="E29" s="33">
        <f ca="1">INDEX('Oběhy školní dny'!$A:$W,MATCH(Přehled!$A29,'Oběhy školní dny'!$A:$A,0),23)</f>
        <v>49686</v>
      </c>
      <c r="F29" s="37">
        <f ca="1">INDEX('Oběhy prázdniny'!$A:$W,MATCH(Přehled!$A29,'Oběhy prázdniny'!$A:$A,0),23)</f>
        <v>14268.800000000001</v>
      </c>
      <c r="G29" s="37">
        <f ca="1">INDEX('Oběhy víkendy'!$A:$AL,MATCH(Přehled!$A29,'Oběhy víkendy'!$A:$A,0),23)</f>
        <v>9725.9999999999982</v>
      </c>
      <c r="H29" s="38">
        <f t="shared" ca="1" si="1"/>
        <v>73680.800000000003</v>
      </c>
    </row>
    <row r="30" spans="1:8" x14ac:dyDescent="0.3">
      <c r="A30" s="30" t="str">
        <f t="shared" si="0"/>
        <v>725celkem</v>
      </c>
      <c r="B30" s="31">
        <v>725</v>
      </c>
      <c r="C30" s="32" t="str">
        <f ca="1">INDEX('Oběhy školní dny'!$A:$W,MATCH($A30,'Oběhy školní dny'!$A:$A,0),10)</f>
        <v>S</v>
      </c>
      <c r="D30" s="33" t="str">
        <f ca="1">INDEX('Oběhy školní dny'!$A:$W,MATCH(Přehled!$A30,'Oběhy školní dny'!$A:$A,0),3)</f>
        <v>Lukavec</v>
      </c>
      <c r="E30" s="33">
        <f ca="1">INDEX('Oběhy školní dny'!$A:$W,MATCH(Přehled!$A30,'Oběhy školní dny'!$A:$A,0),23)</f>
        <v>45181.5</v>
      </c>
      <c r="F30" s="37">
        <f ca="1">INDEX('Oběhy prázdniny'!$A:$W,MATCH(Přehled!$A30,'Oběhy prázdniny'!$A:$A,0),23)</f>
        <v>12975.2</v>
      </c>
      <c r="G30" s="37">
        <f ca="1">INDEX('Oběhy víkendy'!$A:$AL,MATCH(Přehled!$A30,'Oběhy víkendy'!$A:$A,0),23)</f>
        <v>0</v>
      </c>
      <c r="H30" s="38">
        <f t="shared" ca="1" si="1"/>
        <v>58156.7</v>
      </c>
    </row>
    <row r="31" spans="1:8" x14ac:dyDescent="0.3">
      <c r="A31" s="30" t="str">
        <f t="shared" si="0"/>
        <v>726celkem</v>
      </c>
      <c r="B31" s="31">
        <v>726</v>
      </c>
      <c r="C31" s="32" t="str">
        <f ca="1">INDEX('Oběhy školní dny'!$A:$W,MATCH($A31,'Oběhy školní dny'!$A:$A,0),10)</f>
        <v>S</v>
      </c>
      <c r="D31" s="33" t="str">
        <f ca="1">INDEX('Oběhy školní dny'!$A:$W,MATCH(Přehled!$A31,'Oběhy školní dny'!$A:$A,0),3)</f>
        <v>Lukavec</v>
      </c>
      <c r="E31" s="33">
        <f ca="1">INDEX('Oběhy školní dny'!$A:$W,MATCH(Přehled!$A31,'Oběhy školní dny'!$A:$A,0),23)</f>
        <v>43972.5</v>
      </c>
      <c r="F31" s="37">
        <f ca="1">INDEX('Oběhy prázdniny'!$A:$W,MATCH(Přehled!$A31,'Oběhy prázdniny'!$A:$A,0),23)</f>
        <v>12628.000000000002</v>
      </c>
      <c r="G31" s="37">
        <f ca="1">INDEX('Oběhy víkendy'!$A:$AL,MATCH(Přehled!$A31,'Oběhy víkendy'!$A:$A,0),23)</f>
        <v>0</v>
      </c>
      <c r="H31" s="38">
        <f t="shared" ca="1" si="1"/>
        <v>56600.5</v>
      </c>
    </row>
    <row r="32" spans="1:8" x14ac:dyDescent="0.3">
      <c r="A32" s="30" t="str">
        <f t="shared" si="0"/>
        <v>727celkem</v>
      </c>
      <c r="B32" s="31">
        <v>727</v>
      </c>
      <c r="C32" s="32" t="str">
        <f ca="1">INDEX('Oběhy školní dny'!$A:$W,MATCH($A32,'Oběhy školní dny'!$A:$A,0),10)</f>
        <v>S</v>
      </c>
      <c r="D32" s="33" t="str">
        <f ca="1">INDEX('Oběhy školní dny'!$A:$W,MATCH(Přehled!$A32,'Oběhy školní dny'!$A:$A,0),3)</f>
        <v>Lukavec</v>
      </c>
      <c r="E32" s="33">
        <f ca="1">INDEX('Oběhy školní dny'!$A:$W,MATCH(Přehled!$A32,'Oběhy školní dny'!$A:$A,0),23)</f>
        <v>53683.5</v>
      </c>
      <c r="F32" s="37">
        <f ca="1">INDEX('Oběhy prázdniny'!$A:$W,MATCH(Přehled!$A32,'Oběhy prázdniny'!$A:$A,0),23)</f>
        <v>15416.800000000005</v>
      </c>
      <c r="G32" s="37">
        <f ca="1">INDEX('Oběhy víkendy'!$A:$AL,MATCH(Přehled!$A32,'Oběhy víkendy'!$A:$A,0),23)</f>
        <v>0</v>
      </c>
      <c r="H32" s="38">
        <f t="shared" ca="1" si="1"/>
        <v>69100.3</v>
      </c>
    </row>
    <row r="33" spans="1:9" x14ac:dyDescent="0.3">
      <c r="A33" s="30" t="str">
        <f t="shared" si="0"/>
        <v>728celkem</v>
      </c>
      <c r="B33" s="31">
        <v>728</v>
      </c>
      <c r="C33" s="32" t="str">
        <f ca="1">INDEX('Oběhy školní dny'!$A:$W,MATCH($A33,'Oběhy školní dny'!$A:$A,0),10)</f>
        <v>S</v>
      </c>
      <c r="D33" s="33" t="str">
        <f ca="1">INDEX('Oběhy školní dny'!$A:$W,MATCH(Přehled!$A33,'Oběhy školní dny'!$A:$A,0),3)</f>
        <v>Lukavec</v>
      </c>
      <c r="E33" s="33">
        <f ca="1">INDEX('Oběhy školní dny'!$A:$W,MATCH(Přehled!$A33,'Oběhy školní dny'!$A:$A,0),23)</f>
        <v>52884</v>
      </c>
      <c r="F33" s="37">
        <f ca="1">INDEX('Oběhy prázdniny'!$A:$W,MATCH(Přehled!$A33,'Oběhy prázdniny'!$A:$A,0),23)</f>
        <v>15187.200000000004</v>
      </c>
      <c r="G33" s="37">
        <f ca="1">INDEX('Oběhy víkendy'!$A:$AL,MATCH(Přehled!$A33,'Oběhy víkendy'!$A:$A,0),23)</f>
        <v>0</v>
      </c>
      <c r="H33" s="38">
        <f t="shared" ca="1" si="1"/>
        <v>68071.200000000012</v>
      </c>
    </row>
    <row r="34" spans="1:9" ht="15" thickBot="1" x14ac:dyDescent="0.35">
      <c r="A34" s="39" t="str">
        <f t="shared" si="0"/>
        <v>729celkem</v>
      </c>
      <c r="B34" s="40">
        <v>729</v>
      </c>
      <c r="C34" s="32" t="str">
        <f ca="1">INDEX('Oběhy školní dny'!$A:$W,MATCH($A34,'Oběhy školní dny'!$A:$A,0),10)</f>
        <v>S</v>
      </c>
      <c r="D34" s="33" t="str">
        <f ca="1">INDEX('Oběhy školní dny'!$A:$W,MATCH(Přehled!$A34,'Oběhy školní dny'!$A:$A,0),3)</f>
        <v>Ježov</v>
      </c>
      <c r="E34" s="33">
        <f ca="1">INDEX('Oběhy školní dny'!$A:$W,MATCH(Přehled!$A34,'Oběhy školní dny'!$A:$A,0),23)</f>
        <v>37791</v>
      </c>
      <c r="F34" s="41">
        <f ca="1">INDEX('Oběhy prázdniny'!$A:$W,MATCH(Přehled!$A34,'Oběhy prázdniny'!$A:$A,0),23)</f>
        <v>10852.800000000001</v>
      </c>
      <c r="G34" s="37">
        <f ca="1">INDEX('Oběhy víkendy'!$A:$AL,MATCH(Přehled!$A34,'Oběhy víkendy'!$A:$A,0),23)</f>
        <v>0</v>
      </c>
      <c r="H34" s="42">
        <f t="shared" ca="1" si="1"/>
        <v>48643.8</v>
      </c>
    </row>
    <row r="35" spans="1:9" ht="15" thickBot="1" x14ac:dyDescent="0.35">
      <c r="A35" s="96" t="s">
        <v>86</v>
      </c>
      <c r="B35" s="97"/>
      <c r="C35" s="97"/>
      <c r="D35" s="98"/>
      <c r="E35" s="43">
        <f ca="1">SUM(E6:E34)</f>
        <v>1405146.5</v>
      </c>
      <c r="F35" s="43">
        <f ca="1">SUM(F6:F34)</f>
        <v>381054.8</v>
      </c>
      <c r="G35" s="43">
        <f ca="1">SUM(G6:G34)</f>
        <v>111824.4</v>
      </c>
      <c r="H35" s="44">
        <f ca="1">SUM(H6:H34)</f>
        <v>1898025.7</v>
      </c>
    </row>
    <row r="36" spans="1:9" x14ac:dyDescent="0.3">
      <c r="A36" s="20"/>
      <c r="B36" s="20"/>
      <c r="C36" s="20"/>
      <c r="D36" s="20"/>
      <c r="E36" s="20"/>
      <c r="F36" s="20"/>
      <c r="G36" s="20"/>
      <c r="H36" s="20"/>
    </row>
    <row r="37" spans="1:9" x14ac:dyDescent="0.3">
      <c r="A37" s="20"/>
      <c r="B37" s="45" t="s">
        <v>87</v>
      </c>
      <c r="C37" s="20"/>
      <c r="D37" s="20"/>
      <c r="E37" s="45" t="s">
        <v>88</v>
      </c>
      <c r="F37" s="20"/>
      <c r="G37" s="20"/>
      <c r="H37" s="45" t="s">
        <v>89</v>
      </c>
    </row>
    <row r="38" spans="1:9" x14ac:dyDescent="0.3">
      <c r="A38" s="20"/>
      <c r="B38" s="20" t="s">
        <v>8</v>
      </c>
      <c r="C38" s="20">
        <f ca="1">COUNTIFS($C$6:$C$34,B38)</f>
        <v>15</v>
      </c>
      <c r="D38" s="46"/>
      <c r="E38" s="20" t="s">
        <v>8</v>
      </c>
      <c r="F38" s="47">
        <f ca="1">SUMIFS(H$6:H$34,$C$6:$C$34,E38)</f>
        <v>905783.70000000019</v>
      </c>
      <c r="H38" s="20" t="s">
        <v>8</v>
      </c>
      <c r="I38" s="47">
        <f ca="1">F38/C38</f>
        <v>60385.580000000009</v>
      </c>
    </row>
    <row r="39" spans="1:9" x14ac:dyDescent="0.3">
      <c r="A39" s="20"/>
      <c r="B39" s="22" t="s">
        <v>19</v>
      </c>
      <c r="C39" s="20">
        <f ca="1">COUNTIFS($C$6:$C$34,B39)</f>
        <v>14</v>
      </c>
      <c r="D39" s="46"/>
      <c r="E39" s="22" t="s">
        <v>19</v>
      </c>
      <c r="F39" s="47">
        <f ca="1">SUMIFS(H$6:H$34,$C$6:$C$34,E39)</f>
        <v>992242</v>
      </c>
      <c r="H39" s="22" t="s">
        <v>19</v>
      </c>
      <c r="I39" s="47">
        <f ca="1">F39/C39</f>
        <v>70874.428571428565</v>
      </c>
    </row>
    <row r="40" spans="1:9" x14ac:dyDescent="0.3">
      <c r="A40" s="20"/>
      <c r="B40" s="20" t="s">
        <v>90</v>
      </c>
      <c r="C40" s="20">
        <f ca="1">COUNTIFS($C$6:$C$33,B40)</f>
        <v>0</v>
      </c>
      <c r="D40" s="45"/>
      <c r="E40" s="20" t="s">
        <v>90</v>
      </c>
      <c r="F40" s="47">
        <f ca="1">SUMIFS(H$6:H$34,$C$6:$C$34,E40)</f>
        <v>0</v>
      </c>
      <c r="H40" s="20" t="s">
        <v>90</v>
      </c>
      <c r="I40" s="47">
        <v>0</v>
      </c>
    </row>
    <row r="41" spans="1:9" x14ac:dyDescent="0.3">
      <c r="A41" s="20"/>
      <c r="B41" s="45" t="s">
        <v>85</v>
      </c>
      <c r="C41" s="20">
        <f ca="1">SUM(C38:C40)</f>
        <v>29</v>
      </c>
      <c r="E41" s="45" t="s">
        <v>85</v>
      </c>
      <c r="F41" s="47">
        <f ca="1">SUM(F38:F40)</f>
        <v>1898025.7000000002</v>
      </c>
      <c r="H41" s="45" t="s">
        <v>85</v>
      </c>
      <c r="I41" s="47">
        <f ca="1">F41/C41</f>
        <v>65449.162068965525</v>
      </c>
    </row>
    <row r="42" spans="1:9" x14ac:dyDescent="0.3">
      <c r="A42" s="20"/>
      <c r="B42" s="20"/>
      <c r="C42" s="20"/>
      <c r="D42" s="20"/>
      <c r="E42" s="20"/>
      <c r="F42" s="20"/>
      <c r="G42" s="20"/>
      <c r="H42" s="20"/>
    </row>
    <row r="43" spans="1:9" x14ac:dyDescent="0.3">
      <c r="A43" s="20"/>
      <c r="B43" s="20"/>
      <c r="C43" s="20"/>
      <c r="D43" s="20"/>
      <c r="E43" s="20"/>
      <c r="F43" s="20"/>
      <c r="G43" s="20"/>
      <c r="H43" s="20"/>
    </row>
    <row r="44" spans="1:9" x14ac:dyDescent="0.3">
      <c r="A44" s="20"/>
      <c r="B44" s="20"/>
      <c r="C44" s="20"/>
      <c r="D44" s="20"/>
      <c r="E44" s="20"/>
      <c r="F44" s="20"/>
      <c r="G44" s="20"/>
      <c r="H44" s="20"/>
    </row>
    <row r="45" spans="1:9" x14ac:dyDescent="0.3">
      <c r="A45" s="20"/>
      <c r="B45" s="20"/>
      <c r="C45" s="20"/>
      <c r="D45" s="20"/>
      <c r="E45" s="20"/>
      <c r="F45" s="20"/>
      <c r="G45" s="20"/>
      <c r="H45" s="20"/>
    </row>
    <row r="46" spans="1:9" x14ac:dyDescent="0.3">
      <c r="A46" s="20"/>
      <c r="B46" s="20"/>
      <c r="C46" s="20"/>
      <c r="D46" s="20"/>
      <c r="E46" s="20"/>
      <c r="F46" s="20"/>
      <c r="G46" s="20"/>
      <c r="H46" s="20"/>
    </row>
    <row r="47" spans="1:9" x14ac:dyDescent="0.3">
      <c r="A47" s="20"/>
      <c r="B47" s="20"/>
      <c r="C47" s="20"/>
      <c r="D47" s="20"/>
      <c r="E47" s="20"/>
      <c r="F47" s="20"/>
      <c r="G47" s="20"/>
      <c r="H47" s="20"/>
    </row>
  </sheetData>
  <mergeCells count="2">
    <mergeCell ref="E4:H4"/>
    <mergeCell ref="A35:D35"/>
  </mergeCells>
  <conditionalFormatting sqref="H2">
    <cfRule type="containsText" dxfId="1" priority="1" operator="containsText" text="stídání">
      <formula>NOT(ISERROR(SEARCH("stídání",#REF!)))</formula>
    </cfRule>
    <cfRule type="containsText" dxfId="0" priority="2" operator="containsText" text="střídání">
      <formula>NOT(ISERROR(SEARCH("střídání",#REF!)))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66"/>
  <sheetViews>
    <sheetView workbookViewId="0">
      <selection activeCell="R11" sqref="R11"/>
    </sheetView>
  </sheetViews>
  <sheetFormatPr defaultRowHeight="14.4" x14ac:dyDescent="0.3"/>
  <cols>
    <col min="1" max="16" width="6.33203125" customWidth="1"/>
    <col min="18" max="18" width="71.33203125" bestFit="1" customWidth="1"/>
  </cols>
  <sheetData>
    <row r="1" spans="1:18" s="2" customFormat="1" x14ac:dyDescent="0.3">
      <c r="A1" s="2" t="s">
        <v>42</v>
      </c>
      <c r="B1" s="2" t="s">
        <v>43</v>
      </c>
      <c r="D1" s="2" t="s">
        <v>44</v>
      </c>
      <c r="F1" s="2" t="s">
        <v>42</v>
      </c>
      <c r="G1" s="2" t="s">
        <v>43</v>
      </c>
      <c r="I1" s="2" t="s">
        <v>44</v>
      </c>
      <c r="L1" s="2" t="s">
        <v>42</v>
      </c>
      <c r="M1" s="2" t="s">
        <v>43</v>
      </c>
      <c r="O1" s="2" t="s">
        <v>44</v>
      </c>
      <c r="Q1" s="91" t="s">
        <v>102</v>
      </c>
    </row>
    <row r="2" spans="1:18" x14ac:dyDescent="0.3">
      <c r="A2" t="s">
        <v>7</v>
      </c>
      <c r="C2" t="str">
        <f>CONCATENATE(A2,B2)</f>
        <v>X</v>
      </c>
      <c r="D2" s="3">
        <v>195</v>
      </c>
      <c r="F2" t="s">
        <v>7</v>
      </c>
      <c r="H2" t="str">
        <f>CONCATENATE(F2,G2)</f>
        <v>X</v>
      </c>
      <c r="I2" s="3">
        <v>56</v>
      </c>
      <c r="L2">
        <v>6</v>
      </c>
      <c r="N2" t="str">
        <f>CONCATENATE(L2,M2)</f>
        <v>6</v>
      </c>
      <c r="O2" s="3">
        <v>52</v>
      </c>
      <c r="Q2" s="92" t="s">
        <v>7</v>
      </c>
      <c r="R2" t="s">
        <v>103</v>
      </c>
    </row>
    <row r="3" spans="1:18" x14ac:dyDescent="0.3">
      <c r="A3" t="s">
        <v>7</v>
      </c>
      <c r="B3">
        <v>10</v>
      </c>
      <c r="C3" t="str">
        <f>CONCATENATE(A3,B3)</f>
        <v>X10</v>
      </c>
      <c r="D3" s="3">
        <v>195</v>
      </c>
      <c r="F3" t="s">
        <v>7</v>
      </c>
      <c r="G3">
        <v>10</v>
      </c>
      <c r="H3" t="str">
        <f>CONCATENATE(F3,G3)</f>
        <v>X10</v>
      </c>
      <c r="I3" s="3">
        <v>0</v>
      </c>
      <c r="L3" t="s">
        <v>45</v>
      </c>
      <c r="N3" t="str">
        <f>CONCATENATE(L3,M3)</f>
        <v>+</v>
      </c>
      <c r="O3" s="3">
        <v>62</v>
      </c>
      <c r="Q3" s="92">
        <v>6</v>
      </c>
      <c r="R3" t="s">
        <v>104</v>
      </c>
    </row>
    <row r="4" spans="1:18" x14ac:dyDescent="0.3">
      <c r="A4" t="s">
        <v>7</v>
      </c>
      <c r="B4">
        <v>25</v>
      </c>
      <c r="C4" t="str">
        <f>CONCATENATE(A4,B4)</f>
        <v>X25</v>
      </c>
      <c r="D4" s="3">
        <v>205</v>
      </c>
      <c r="F4" t="s">
        <v>7</v>
      </c>
      <c r="G4">
        <v>25</v>
      </c>
      <c r="H4" t="str">
        <f>CONCATENATE(F4,G4)</f>
        <v>X25</v>
      </c>
      <c r="I4" s="3">
        <v>0</v>
      </c>
      <c r="L4" t="s">
        <v>46</v>
      </c>
      <c r="N4" t="str">
        <f>CONCATENATE(L4,M4)</f>
        <v>6+</v>
      </c>
      <c r="O4" s="3">
        <v>114</v>
      </c>
      <c r="Q4" s="92" t="s">
        <v>45</v>
      </c>
      <c r="R4" t="s">
        <v>105</v>
      </c>
    </row>
    <row r="5" spans="1:18" x14ac:dyDescent="0.3">
      <c r="A5" t="s">
        <v>7</v>
      </c>
      <c r="B5">
        <v>35</v>
      </c>
      <c r="C5" t="str">
        <f>CONCATENATE(A5,B5)</f>
        <v>X35</v>
      </c>
      <c r="D5" s="3">
        <v>0</v>
      </c>
      <c r="F5" t="s">
        <v>7</v>
      </c>
      <c r="G5">
        <v>35</v>
      </c>
      <c r="H5" t="str">
        <f>CONCATENATE(F5,G5)</f>
        <v>X35</v>
      </c>
      <c r="I5" s="3">
        <v>56</v>
      </c>
      <c r="Q5">
        <v>10</v>
      </c>
      <c r="R5" t="s">
        <v>106</v>
      </c>
    </row>
    <row r="6" spans="1:18" x14ac:dyDescent="0.3">
      <c r="A6" t="s">
        <v>7</v>
      </c>
      <c r="B6">
        <v>45</v>
      </c>
      <c r="C6" t="str">
        <f>CONCATENATE(A6,B6)</f>
        <v>X45</v>
      </c>
      <c r="D6" s="3">
        <v>0</v>
      </c>
      <c r="F6" t="s">
        <v>7</v>
      </c>
      <c r="G6">
        <v>45</v>
      </c>
      <c r="H6" t="str">
        <f>CONCATENATE(F6,G6)</f>
        <v>X45</v>
      </c>
      <c r="I6" s="3">
        <v>46</v>
      </c>
      <c r="Q6">
        <v>20</v>
      </c>
      <c r="R6" t="s">
        <v>107</v>
      </c>
    </row>
    <row r="7" spans="1:18" x14ac:dyDescent="0.3">
      <c r="A7" t="s">
        <v>7</v>
      </c>
      <c r="B7">
        <v>20</v>
      </c>
      <c r="C7" t="str">
        <f t="shared" ref="C7" si="0">CONCATENATE(A7,B7)</f>
        <v>X20</v>
      </c>
      <c r="D7" s="3">
        <v>195</v>
      </c>
      <c r="F7" t="s">
        <v>7</v>
      </c>
      <c r="G7">
        <v>20</v>
      </c>
      <c r="H7" t="str">
        <f t="shared" ref="H7" si="1">CONCATENATE(F7,G7)</f>
        <v>X20</v>
      </c>
      <c r="I7" s="3">
        <v>49</v>
      </c>
      <c r="Q7">
        <v>25</v>
      </c>
      <c r="R7" t="s">
        <v>108</v>
      </c>
    </row>
    <row r="8" spans="1:18" x14ac:dyDescent="0.3">
      <c r="Q8">
        <v>35</v>
      </c>
      <c r="R8" t="s">
        <v>109</v>
      </c>
    </row>
    <row r="9" spans="1:18" x14ac:dyDescent="0.3">
      <c r="Q9">
        <v>45</v>
      </c>
      <c r="R9" t="s">
        <v>110</v>
      </c>
    </row>
    <row r="10" spans="1:18" x14ac:dyDescent="0.3">
      <c r="Q10">
        <v>78</v>
      </c>
      <c r="R10" t="s">
        <v>111</v>
      </c>
    </row>
    <row r="17" customFormat="1" x14ac:dyDescent="0.3"/>
    <row r="18" customFormat="1" x14ac:dyDescent="0.3"/>
    <row r="19" customFormat="1" x14ac:dyDescent="0.3"/>
    <row r="20" customFormat="1" x14ac:dyDescent="0.3"/>
    <row r="21" customFormat="1" x14ac:dyDescent="0.3"/>
    <row r="22" customFormat="1" x14ac:dyDescent="0.3"/>
    <row r="23" customFormat="1" x14ac:dyDescent="0.3"/>
    <row r="24" customFormat="1" x14ac:dyDescent="0.3"/>
    <row r="25" customFormat="1" x14ac:dyDescent="0.3"/>
    <row r="26" customFormat="1" x14ac:dyDescent="0.3"/>
    <row r="27" customFormat="1" x14ac:dyDescent="0.3"/>
    <row r="28" customFormat="1" x14ac:dyDescent="0.3"/>
    <row r="29" customFormat="1" x14ac:dyDescent="0.3"/>
    <row r="30" customFormat="1" x14ac:dyDescent="0.3"/>
    <row r="31" customFormat="1" x14ac:dyDescent="0.3"/>
    <row r="32" customFormat="1" x14ac:dyDescent="0.3"/>
    <row r="33" customFormat="1" x14ac:dyDescent="0.3"/>
    <row r="34" customFormat="1" x14ac:dyDescent="0.3"/>
    <row r="35" customFormat="1" x14ac:dyDescent="0.3"/>
    <row r="36" customFormat="1" x14ac:dyDescent="0.3"/>
    <row r="37" customFormat="1" x14ac:dyDescent="0.3"/>
    <row r="38" customFormat="1" x14ac:dyDescent="0.3"/>
    <row r="39" customFormat="1" x14ac:dyDescent="0.3"/>
    <row r="40" customFormat="1" x14ac:dyDescent="0.3"/>
    <row r="41" customFormat="1" x14ac:dyDescent="0.3"/>
    <row r="42" customFormat="1" x14ac:dyDescent="0.3"/>
    <row r="43" customFormat="1" x14ac:dyDescent="0.3"/>
    <row r="44" customFormat="1" x14ac:dyDescent="0.3"/>
    <row r="45" customFormat="1" x14ac:dyDescent="0.3"/>
    <row r="46" customFormat="1" x14ac:dyDescent="0.3"/>
    <row r="47" customFormat="1" x14ac:dyDescent="0.3"/>
    <row r="48" customFormat="1" x14ac:dyDescent="0.3"/>
    <row r="49" customFormat="1" x14ac:dyDescent="0.3"/>
    <row r="50" customFormat="1" x14ac:dyDescent="0.3"/>
    <row r="51" customFormat="1" x14ac:dyDescent="0.3"/>
    <row r="52" customFormat="1" x14ac:dyDescent="0.3"/>
    <row r="53" customFormat="1" x14ac:dyDescent="0.3"/>
    <row r="54" customFormat="1" x14ac:dyDescent="0.3"/>
    <row r="55" customFormat="1" x14ac:dyDescent="0.3"/>
    <row r="56" customFormat="1" x14ac:dyDescent="0.3"/>
    <row r="57" customFormat="1" x14ac:dyDescent="0.3"/>
    <row r="58" customFormat="1" x14ac:dyDescent="0.3"/>
    <row r="59" customFormat="1" x14ac:dyDescent="0.3"/>
    <row r="60" customFormat="1" x14ac:dyDescent="0.3"/>
    <row r="61" customFormat="1" x14ac:dyDescent="0.3"/>
    <row r="62" customFormat="1" x14ac:dyDescent="0.3"/>
    <row r="63" customFormat="1" x14ac:dyDescent="0.3"/>
    <row r="64" customFormat="1" x14ac:dyDescent="0.3"/>
    <row r="65" customFormat="1" x14ac:dyDescent="0.3"/>
    <row r="66" customFormat="1" x14ac:dyDescent="0.3"/>
    <row r="67" customFormat="1" x14ac:dyDescent="0.3"/>
    <row r="68" customFormat="1" x14ac:dyDescent="0.3"/>
    <row r="69" customFormat="1" x14ac:dyDescent="0.3"/>
    <row r="70" customFormat="1" x14ac:dyDescent="0.3"/>
    <row r="71" customFormat="1" x14ac:dyDescent="0.3"/>
    <row r="72" customFormat="1" x14ac:dyDescent="0.3"/>
    <row r="73" customFormat="1" x14ac:dyDescent="0.3"/>
    <row r="74" customFormat="1" x14ac:dyDescent="0.3"/>
    <row r="75" customFormat="1" x14ac:dyDescent="0.3"/>
    <row r="76" customFormat="1" x14ac:dyDescent="0.3"/>
    <row r="77" customFormat="1" x14ac:dyDescent="0.3"/>
    <row r="78" customFormat="1" x14ac:dyDescent="0.3"/>
    <row r="79" customFormat="1" x14ac:dyDescent="0.3"/>
    <row r="80" customFormat="1" x14ac:dyDescent="0.3"/>
    <row r="81" customFormat="1" x14ac:dyDescent="0.3"/>
    <row r="82" customFormat="1" x14ac:dyDescent="0.3"/>
    <row r="83" customFormat="1" x14ac:dyDescent="0.3"/>
    <row r="84" customFormat="1" x14ac:dyDescent="0.3"/>
    <row r="85" customFormat="1" x14ac:dyDescent="0.3"/>
    <row r="86" customFormat="1" x14ac:dyDescent="0.3"/>
    <row r="87" customFormat="1" x14ac:dyDescent="0.3"/>
    <row r="88" customFormat="1" x14ac:dyDescent="0.3"/>
    <row r="89" customFormat="1" x14ac:dyDescent="0.3"/>
    <row r="90" customFormat="1" x14ac:dyDescent="0.3"/>
    <row r="91" customFormat="1" x14ac:dyDescent="0.3"/>
    <row r="92" customFormat="1" x14ac:dyDescent="0.3"/>
    <row r="93" customFormat="1" x14ac:dyDescent="0.3"/>
    <row r="94" customFormat="1" x14ac:dyDescent="0.3"/>
    <row r="95" customFormat="1" x14ac:dyDescent="0.3"/>
    <row r="96" customFormat="1" x14ac:dyDescent="0.3"/>
    <row r="97" customFormat="1" x14ac:dyDescent="0.3"/>
    <row r="98" customFormat="1" x14ac:dyDescent="0.3"/>
    <row r="99" customFormat="1" x14ac:dyDescent="0.3"/>
    <row r="100" customFormat="1" x14ac:dyDescent="0.3"/>
    <row r="101" customFormat="1" x14ac:dyDescent="0.3"/>
    <row r="102" customFormat="1" x14ac:dyDescent="0.3"/>
    <row r="103" customFormat="1" x14ac:dyDescent="0.3"/>
    <row r="104" customFormat="1" x14ac:dyDescent="0.3"/>
    <row r="105" customFormat="1" x14ac:dyDescent="0.3"/>
    <row r="106" customFormat="1" x14ac:dyDescent="0.3"/>
    <row r="107" customFormat="1" x14ac:dyDescent="0.3"/>
    <row r="108" customFormat="1" x14ac:dyDescent="0.3"/>
    <row r="109" customFormat="1" x14ac:dyDescent="0.3"/>
    <row r="110" customFormat="1" x14ac:dyDescent="0.3"/>
    <row r="111" customFormat="1" x14ac:dyDescent="0.3"/>
    <row r="112" customFormat="1" x14ac:dyDescent="0.3"/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  <row r="128" customFormat="1" x14ac:dyDescent="0.3"/>
    <row r="129" customFormat="1" x14ac:dyDescent="0.3"/>
    <row r="130" customFormat="1" x14ac:dyDescent="0.3"/>
    <row r="131" customFormat="1" x14ac:dyDescent="0.3"/>
    <row r="132" customFormat="1" x14ac:dyDescent="0.3"/>
    <row r="133" customFormat="1" x14ac:dyDescent="0.3"/>
    <row r="134" customFormat="1" x14ac:dyDescent="0.3"/>
    <row r="135" customFormat="1" x14ac:dyDescent="0.3"/>
    <row r="136" customFormat="1" x14ac:dyDescent="0.3"/>
    <row r="137" customFormat="1" x14ac:dyDescent="0.3"/>
    <row r="138" customFormat="1" x14ac:dyDescent="0.3"/>
    <row r="139" customFormat="1" x14ac:dyDescent="0.3"/>
    <row r="140" customFormat="1" x14ac:dyDescent="0.3"/>
    <row r="141" customFormat="1" x14ac:dyDescent="0.3"/>
    <row r="142" customFormat="1" x14ac:dyDescent="0.3"/>
    <row r="143" customFormat="1" x14ac:dyDescent="0.3"/>
    <row r="144" customFormat="1" x14ac:dyDescent="0.3"/>
    <row r="145" customFormat="1" x14ac:dyDescent="0.3"/>
    <row r="146" customFormat="1" x14ac:dyDescent="0.3"/>
    <row r="147" customFormat="1" x14ac:dyDescent="0.3"/>
    <row r="148" customFormat="1" x14ac:dyDescent="0.3"/>
    <row r="149" customFormat="1" x14ac:dyDescent="0.3"/>
    <row r="150" customFormat="1" x14ac:dyDescent="0.3"/>
    <row r="151" customFormat="1" x14ac:dyDescent="0.3"/>
    <row r="152" customFormat="1" x14ac:dyDescent="0.3"/>
    <row r="153" customFormat="1" x14ac:dyDescent="0.3"/>
    <row r="154" customFormat="1" x14ac:dyDescent="0.3"/>
    <row r="155" customFormat="1" x14ac:dyDescent="0.3"/>
    <row r="156" customFormat="1" x14ac:dyDescent="0.3"/>
    <row r="157" customFormat="1" x14ac:dyDescent="0.3"/>
    <row r="158" customFormat="1" x14ac:dyDescent="0.3"/>
    <row r="159" customFormat="1" x14ac:dyDescent="0.3"/>
    <row r="160" customFormat="1" x14ac:dyDescent="0.3"/>
    <row r="161" customFormat="1" x14ac:dyDescent="0.3"/>
    <row r="162" customFormat="1" x14ac:dyDescent="0.3"/>
    <row r="163" customFormat="1" x14ac:dyDescent="0.3"/>
    <row r="164" customFormat="1" x14ac:dyDescent="0.3"/>
    <row r="165" customFormat="1" x14ac:dyDescent="0.3"/>
    <row r="166" customFormat="1" x14ac:dyDescent="0.3"/>
    <row r="167" customFormat="1" x14ac:dyDescent="0.3"/>
    <row r="168" customFormat="1" x14ac:dyDescent="0.3"/>
    <row r="169" customFormat="1" x14ac:dyDescent="0.3"/>
    <row r="170" customFormat="1" x14ac:dyDescent="0.3"/>
    <row r="171" customFormat="1" x14ac:dyDescent="0.3"/>
    <row r="172" customFormat="1" x14ac:dyDescent="0.3"/>
    <row r="173" customFormat="1" x14ac:dyDescent="0.3"/>
    <row r="174" customFormat="1" x14ac:dyDescent="0.3"/>
    <row r="175" customFormat="1" x14ac:dyDescent="0.3"/>
    <row r="176" customFormat="1" x14ac:dyDescent="0.3"/>
    <row r="177" customFormat="1" x14ac:dyDescent="0.3"/>
    <row r="178" customFormat="1" x14ac:dyDescent="0.3"/>
    <row r="179" customFormat="1" x14ac:dyDescent="0.3"/>
    <row r="180" customFormat="1" x14ac:dyDescent="0.3"/>
    <row r="181" customFormat="1" x14ac:dyDescent="0.3"/>
    <row r="182" customFormat="1" x14ac:dyDescent="0.3"/>
    <row r="183" customFormat="1" x14ac:dyDescent="0.3"/>
    <row r="184" customFormat="1" x14ac:dyDescent="0.3"/>
    <row r="185" customFormat="1" x14ac:dyDescent="0.3"/>
    <row r="186" customFormat="1" x14ac:dyDescent="0.3"/>
    <row r="187" customFormat="1" x14ac:dyDescent="0.3"/>
    <row r="188" customFormat="1" x14ac:dyDescent="0.3"/>
    <row r="189" customFormat="1" x14ac:dyDescent="0.3"/>
    <row r="190" customFormat="1" x14ac:dyDescent="0.3"/>
    <row r="191" customFormat="1" x14ac:dyDescent="0.3"/>
    <row r="192" customFormat="1" x14ac:dyDescent="0.3"/>
    <row r="193" customFormat="1" x14ac:dyDescent="0.3"/>
    <row r="194" customFormat="1" x14ac:dyDescent="0.3"/>
    <row r="195" customFormat="1" x14ac:dyDescent="0.3"/>
    <row r="196" customFormat="1" x14ac:dyDescent="0.3"/>
    <row r="197" customFormat="1" x14ac:dyDescent="0.3"/>
    <row r="198" customFormat="1" x14ac:dyDescent="0.3"/>
    <row r="199" customFormat="1" x14ac:dyDescent="0.3"/>
    <row r="200" customFormat="1" x14ac:dyDescent="0.3"/>
    <row r="201" customFormat="1" x14ac:dyDescent="0.3"/>
    <row r="202" customFormat="1" x14ac:dyDescent="0.3"/>
    <row r="203" customFormat="1" x14ac:dyDescent="0.3"/>
    <row r="204" customFormat="1" x14ac:dyDescent="0.3"/>
    <row r="205" customFormat="1" x14ac:dyDescent="0.3"/>
    <row r="206" customFormat="1" x14ac:dyDescent="0.3"/>
    <row r="207" customFormat="1" x14ac:dyDescent="0.3"/>
    <row r="208" customFormat="1" x14ac:dyDescent="0.3"/>
    <row r="209" customFormat="1" x14ac:dyDescent="0.3"/>
    <row r="210" customFormat="1" x14ac:dyDescent="0.3"/>
    <row r="211" customFormat="1" x14ac:dyDescent="0.3"/>
    <row r="212" customFormat="1" x14ac:dyDescent="0.3"/>
    <row r="213" customFormat="1" x14ac:dyDescent="0.3"/>
    <row r="214" customFormat="1" x14ac:dyDescent="0.3"/>
    <row r="215" customFormat="1" x14ac:dyDescent="0.3"/>
    <row r="216" customFormat="1" x14ac:dyDescent="0.3"/>
    <row r="217" customFormat="1" x14ac:dyDescent="0.3"/>
    <row r="218" customFormat="1" x14ac:dyDescent="0.3"/>
    <row r="219" customFormat="1" x14ac:dyDescent="0.3"/>
    <row r="220" customFormat="1" x14ac:dyDescent="0.3"/>
    <row r="221" customFormat="1" x14ac:dyDescent="0.3"/>
    <row r="222" customFormat="1" x14ac:dyDescent="0.3"/>
    <row r="223" customFormat="1" x14ac:dyDescent="0.3"/>
    <row r="224" customFormat="1" x14ac:dyDescent="0.3"/>
    <row r="225" customFormat="1" x14ac:dyDescent="0.3"/>
    <row r="226" customFormat="1" x14ac:dyDescent="0.3"/>
    <row r="227" customFormat="1" x14ac:dyDescent="0.3"/>
    <row r="228" customFormat="1" x14ac:dyDescent="0.3"/>
    <row r="229" customFormat="1" x14ac:dyDescent="0.3"/>
    <row r="230" customFormat="1" x14ac:dyDescent="0.3"/>
    <row r="231" customFormat="1" x14ac:dyDescent="0.3"/>
    <row r="232" customFormat="1" x14ac:dyDescent="0.3"/>
    <row r="233" customFormat="1" x14ac:dyDescent="0.3"/>
    <row r="234" customFormat="1" x14ac:dyDescent="0.3"/>
    <row r="235" customFormat="1" x14ac:dyDescent="0.3"/>
    <row r="236" customFormat="1" x14ac:dyDescent="0.3"/>
    <row r="237" customFormat="1" x14ac:dyDescent="0.3"/>
    <row r="238" customFormat="1" x14ac:dyDescent="0.3"/>
    <row r="239" customFormat="1" x14ac:dyDescent="0.3"/>
    <row r="240" customFormat="1" x14ac:dyDescent="0.3"/>
    <row r="241" customFormat="1" x14ac:dyDescent="0.3"/>
    <row r="242" customFormat="1" x14ac:dyDescent="0.3"/>
    <row r="243" customFormat="1" x14ac:dyDescent="0.3"/>
    <row r="244" customFormat="1" x14ac:dyDescent="0.3"/>
    <row r="245" customFormat="1" x14ac:dyDescent="0.3"/>
    <row r="246" customFormat="1" x14ac:dyDescent="0.3"/>
    <row r="247" customFormat="1" x14ac:dyDescent="0.3"/>
    <row r="248" customFormat="1" x14ac:dyDescent="0.3"/>
    <row r="249" customFormat="1" x14ac:dyDescent="0.3"/>
    <row r="250" customFormat="1" x14ac:dyDescent="0.3"/>
    <row r="251" customFormat="1" x14ac:dyDescent="0.3"/>
    <row r="252" customFormat="1" x14ac:dyDescent="0.3"/>
    <row r="253" customFormat="1" x14ac:dyDescent="0.3"/>
    <row r="254" customFormat="1" x14ac:dyDescent="0.3"/>
    <row r="255" customFormat="1" x14ac:dyDescent="0.3"/>
    <row r="256" customFormat="1" x14ac:dyDescent="0.3"/>
    <row r="257" customFormat="1" x14ac:dyDescent="0.3"/>
    <row r="258" customFormat="1" x14ac:dyDescent="0.3"/>
    <row r="259" customFormat="1" x14ac:dyDescent="0.3"/>
    <row r="260" customFormat="1" x14ac:dyDescent="0.3"/>
    <row r="261" customFormat="1" x14ac:dyDescent="0.3"/>
    <row r="262" customFormat="1" x14ac:dyDescent="0.3"/>
    <row r="263" customFormat="1" x14ac:dyDescent="0.3"/>
    <row r="264" customFormat="1" x14ac:dyDescent="0.3"/>
    <row r="265" customFormat="1" x14ac:dyDescent="0.3"/>
    <row r="266" customFormat="1" x14ac:dyDescent="0.3"/>
    <row r="267" customFormat="1" x14ac:dyDescent="0.3"/>
    <row r="268" customFormat="1" x14ac:dyDescent="0.3"/>
    <row r="269" customFormat="1" x14ac:dyDescent="0.3"/>
    <row r="270" customFormat="1" x14ac:dyDescent="0.3"/>
    <row r="271" customFormat="1" x14ac:dyDescent="0.3"/>
    <row r="272" customFormat="1" x14ac:dyDescent="0.3"/>
    <row r="273" customFormat="1" x14ac:dyDescent="0.3"/>
    <row r="274" customFormat="1" x14ac:dyDescent="0.3"/>
    <row r="275" customFormat="1" x14ac:dyDescent="0.3"/>
    <row r="276" customFormat="1" x14ac:dyDescent="0.3"/>
    <row r="277" customFormat="1" x14ac:dyDescent="0.3"/>
    <row r="278" customFormat="1" x14ac:dyDescent="0.3"/>
    <row r="279" customFormat="1" x14ac:dyDescent="0.3"/>
    <row r="280" customFormat="1" x14ac:dyDescent="0.3"/>
    <row r="281" customFormat="1" x14ac:dyDescent="0.3"/>
    <row r="282" customFormat="1" x14ac:dyDescent="0.3"/>
    <row r="283" customFormat="1" x14ac:dyDescent="0.3"/>
    <row r="284" customFormat="1" x14ac:dyDescent="0.3"/>
    <row r="285" customFormat="1" x14ac:dyDescent="0.3"/>
    <row r="286" customFormat="1" x14ac:dyDescent="0.3"/>
    <row r="287" customFormat="1" x14ac:dyDescent="0.3"/>
    <row r="288" customFormat="1" x14ac:dyDescent="0.3"/>
    <row r="289" customFormat="1" x14ac:dyDescent="0.3"/>
    <row r="290" customFormat="1" x14ac:dyDescent="0.3"/>
    <row r="291" customFormat="1" x14ac:dyDescent="0.3"/>
    <row r="292" customFormat="1" x14ac:dyDescent="0.3"/>
    <row r="293" customFormat="1" x14ac:dyDescent="0.3"/>
    <row r="294" customFormat="1" x14ac:dyDescent="0.3"/>
    <row r="295" customFormat="1" x14ac:dyDescent="0.3"/>
    <row r="296" customFormat="1" x14ac:dyDescent="0.3"/>
    <row r="297" customFormat="1" x14ac:dyDescent="0.3"/>
    <row r="298" customFormat="1" x14ac:dyDescent="0.3"/>
    <row r="299" customFormat="1" x14ac:dyDescent="0.3"/>
    <row r="300" customFormat="1" x14ac:dyDescent="0.3"/>
    <row r="301" customFormat="1" x14ac:dyDescent="0.3"/>
    <row r="302" customFormat="1" x14ac:dyDescent="0.3"/>
    <row r="303" customFormat="1" x14ac:dyDescent="0.3"/>
    <row r="304" customFormat="1" x14ac:dyDescent="0.3"/>
    <row r="305" customFormat="1" x14ac:dyDescent="0.3"/>
    <row r="306" customFormat="1" x14ac:dyDescent="0.3"/>
    <row r="307" customFormat="1" x14ac:dyDescent="0.3"/>
    <row r="308" customFormat="1" x14ac:dyDescent="0.3"/>
    <row r="309" customFormat="1" x14ac:dyDescent="0.3"/>
    <row r="310" customFormat="1" x14ac:dyDescent="0.3"/>
    <row r="311" customFormat="1" x14ac:dyDescent="0.3"/>
    <row r="312" customFormat="1" x14ac:dyDescent="0.3"/>
    <row r="313" customFormat="1" x14ac:dyDescent="0.3"/>
    <row r="314" customFormat="1" x14ac:dyDescent="0.3"/>
    <row r="315" customFormat="1" x14ac:dyDescent="0.3"/>
    <row r="316" customFormat="1" x14ac:dyDescent="0.3"/>
    <row r="317" customFormat="1" x14ac:dyDescent="0.3"/>
    <row r="318" customFormat="1" x14ac:dyDescent="0.3"/>
    <row r="319" customFormat="1" x14ac:dyDescent="0.3"/>
    <row r="320" customFormat="1" x14ac:dyDescent="0.3"/>
    <row r="321" customFormat="1" x14ac:dyDescent="0.3"/>
    <row r="322" customFormat="1" x14ac:dyDescent="0.3"/>
    <row r="323" customFormat="1" x14ac:dyDescent="0.3"/>
    <row r="324" customFormat="1" x14ac:dyDescent="0.3"/>
    <row r="325" customFormat="1" x14ac:dyDescent="0.3"/>
    <row r="326" customFormat="1" x14ac:dyDescent="0.3"/>
    <row r="327" customFormat="1" x14ac:dyDescent="0.3"/>
    <row r="328" customFormat="1" x14ac:dyDescent="0.3"/>
    <row r="329" customFormat="1" x14ac:dyDescent="0.3"/>
    <row r="330" customFormat="1" x14ac:dyDescent="0.3"/>
    <row r="331" customFormat="1" x14ac:dyDescent="0.3"/>
    <row r="332" customFormat="1" x14ac:dyDescent="0.3"/>
    <row r="333" customFormat="1" x14ac:dyDescent="0.3"/>
    <row r="334" customFormat="1" x14ac:dyDescent="0.3"/>
    <row r="335" customFormat="1" x14ac:dyDescent="0.3"/>
    <row r="336" customFormat="1" x14ac:dyDescent="0.3"/>
    <row r="337" customFormat="1" x14ac:dyDescent="0.3"/>
    <row r="338" customFormat="1" x14ac:dyDescent="0.3"/>
    <row r="339" customFormat="1" x14ac:dyDescent="0.3"/>
    <row r="340" customFormat="1" x14ac:dyDescent="0.3"/>
    <row r="341" customFormat="1" x14ac:dyDescent="0.3"/>
    <row r="342" customFormat="1" x14ac:dyDescent="0.3"/>
    <row r="343" customFormat="1" x14ac:dyDescent="0.3"/>
    <row r="344" customFormat="1" x14ac:dyDescent="0.3"/>
    <row r="345" customFormat="1" x14ac:dyDescent="0.3"/>
    <row r="346" customFormat="1" x14ac:dyDescent="0.3"/>
    <row r="347" customFormat="1" x14ac:dyDescent="0.3"/>
    <row r="348" customFormat="1" x14ac:dyDescent="0.3"/>
    <row r="349" customFormat="1" x14ac:dyDescent="0.3"/>
    <row r="350" customFormat="1" x14ac:dyDescent="0.3"/>
    <row r="351" customFormat="1" x14ac:dyDescent="0.3"/>
    <row r="352" customFormat="1" x14ac:dyDescent="0.3"/>
    <row r="353" customFormat="1" x14ac:dyDescent="0.3"/>
    <row r="354" customFormat="1" x14ac:dyDescent="0.3"/>
    <row r="355" customFormat="1" x14ac:dyDescent="0.3"/>
    <row r="356" customFormat="1" x14ac:dyDescent="0.3"/>
    <row r="357" customFormat="1" x14ac:dyDescent="0.3"/>
    <row r="358" customFormat="1" x14ac:dyDescent="0.3"/>
    <row r="359" customFormat="1" x14ac:dyDescent="0.3"/>
    <row r="360" customFormat="1" x14ac:dyDescent="0.3"/>
    <row r="361" customFormat="1" x14ac:dyDescent="0.3"/>
    <row r="362" customFormat="1" x14ac:dyDescent="0.3"/>
    <row r="363" customFormat="1" x14ac:dyDescent="0.3"/>
    <row r="364" customFormat="1" x14ac:dyDescent="0.3"/>
    <row r="365" customFormat="1" x14ac:dyDescent="0.3"/>
    <row r="366" customFormat="1" x14ac:dyDescent="0.3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Oběhy školní dny</vt:lpstr>
      <vt:lpstr>Oběhy prázdniny</vt:lpstr>
      <vt:lpstr>Oběhy víkendy</vt:lpstr>
      <vt:lpstr>Přehled</vt:lpstr>
      <vt:lpstr>Počty 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Vašíček</dc:creator>
  <cp:lastModifiedBy>Rostislav Vašíček</cp:lastModifiedBy>
  <dcterms:created xsi:type="dcterms:W3CDTF">2015-06-05T18:19:34Z</dcterms:created>
  <dcterms:modified xsi:type="dcterms:W3CDTF">2024-04-11T11:33:23Z</dcterms:modified>
</cp:coreProperties>
</file>